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rojekte\PT Bayern\Dokumente\Formulare\04_300_Projektdurchführung\Intern\In Bearbeitung\"/>
    </mc:Choice>
  </mc:AlternateContent>
  <workbookProtection workbookAlgorithmName="SHA-512" workbookHashValue="f/vm5wgCWkgYq8DnovVqNMectApyFa+fImGkYbRU9vj+uV/euaO/npGu0ikRMyqxhzE/EF152aSnq9GtqvKefQ==" workbookSaltValue="zwMOx7FICWmswEMghGDC1g==" workbookSpinCount="100000" lockStructure="1"/>
  <bookViews>
    <workbookView xWindow="0" yWindow="0" windowWidth="28800" windowHeight="11400" activeTab="2"/>
  </bookViews>
  <sheets>
    <sheet name="Stundennachweis 1. Monat" sheetId="2" r:id="rId1"/>
    <sheet name="Stundennachweis 2. Monat" sheetId="3" r:id="rId2"/>
    <sheet name="Stundennachweis 3. Monat" sheetId="4" r:id="rId3"/>
    <sheet name="Stundennachweis 4. Monat" sheetId="5" r:id="rId4"/>
    <sheet name="Stundennachweis 5. Monat" sheetId="6" r:id="rId5"/>
    <sheet name="Stundennachweis 6. Monat" sheetId="7" r:id="rId6"/>
    <sheet name="Historie" sheetId="9" state="hidden" r:id="rId7"/>
    <sheet name="feiertage" sheetId="10" state="hidden" r:id="rId8"/>
  </sheets>
  <definedNames>
    <definedName name="_xlnm.Print_Area" localSheetId="7">feiertage!$A$1:$X$94</definedName>
    <definedName name="_xlnm.Print_Area" localSheetId="6">Historie!$A$1:$X$94</definedName>
    <definedName name="_xlnm.Print_Area" localSheetId="0">'Stundennachweis 1. Monat'!$A$1:$X$94</definedName>
    <definedName name="_xlnm.Print_Area" localSheetId="1">'Stundennachweis 2. Monat'!$A$1:$X$94</definedName>
    <definedName name="_xlnm.Print_Area" localSheetId="2">'Stundennachweis 3. Monat'!$A$1:$X$94</definedName>
    <definedName name="_xlnm.Print_Area" localSheetId="3">'Stundennachweis 4. Monat'!$A$1:$X$94</definedName>
    <definedName name="_xlnm.Print_Area" localSheetId="4">'Stundennachweis 5. Monat'!$A$1:$X$94</definedName>
    <definedName name="_xlnm.Print_Area" localSheetId="5">'Stundennachweis 6. Monat'!$A$1:$X$94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0" l="1"/>
  <c r="B14" i="10"/>
  <c r="B3" i="10"/>
  <c r="E2" i="10"/>
  <c r="A2" i="10"/>
  <c r="F1" i="10"/>
  <c r="F15" i="10" s="1"/>
  <c r="E1" i="10"/>
  <c r="E15" i="10" s="1"/>
  <c r="D1" i="10"/>
  <c r="D14" i="10" s="1"/>
  <c r="C1" i="10"/>
  <c r="C14" i="10" s="1"/>
  <c r="B1" i="10"/>
  <c r="B13" i="10" s="1"/>
  <c r="A1" i="10"/>
  <c r="A13" i="10" s="1"/>
  <c r="O94" i="7"/>
  <c r="I94" i="7"/>
  <c r="D94" i="7"/>
  <c r="B94" i="7"/>
  <c r="O90" i="7"/>
  <c r="I90" i="7"/>
  <c r="D90" i="7"/>
  <c r="B90" i="7"/>
  <c r="O86" i="7"/>
  <c r="I86" i="7"/>
  <c r="D86" i="7"/>
  <c r="B86" i="7"/>
  <c r="O82" i="7"/>
  <c r="I82" i="7"/>
  <c r="D82" i="7"/>
  <c r="B82" i="7"/>
  <c r="O78" i="7"/>
  <c r="I78" i="7"/>
  <c r="D78" i="7"/>
  <c r="B78" i="7"/>
  <c r="O74" i="7"/>
  <c r="I74" i="7"/>
  <c r="D74" i="7"/>
  <c r="I70" i="7"/>
  <c r="U68" i="7"/>
  <c r="U67" i="7"/>
  <c r="T65" i="7"/>
  <c r="S65" i="7" s="1"/>
  <c r="R65" i="7" s="1"/>
  <c r="D64" i="7"/>
  <c r="C64" i="7"/>
  <c r="D63" i="7"/>
  <c r="C63" i="7"/>
  <c r="D62" i="7"/>
  <c r="C62" i="7"/>
  <c r="D61" i="7"/>
  <c r="C61" i="7"/>
  <c r="D60" i="7"/>
  <c r="C60" i="7"/>
  <c r="D59" i="7"/>
  <c r="C59" i="7"/>
  <c r="D58" i="7"/>
  <c r="C58" i="7"/>
  <c r="D57" i="7"/>
  <c r="C57" i="7"/>
  <c r="D56" i="7"/>
  <c r="C56" i="7"/>
  <c r="D55" i="7"/>
  <c r="C55" i="7"/>
  <c r="D54" i="7"/>
  <c r="C54" i="7"/>
  <c r="D53" i="7"/>
  <c r="C53" i="7"/>
  <c r="D52" i="7"/>
  <c r="C52" i="7"/>
  <c r="D51" i="7"/>
  <c r="C51" i="7"/>
  <c r="B51" i="7"/>
  <c r="D50" i="7"/>
  <c r="C50" i="7"/>
  <c r="B50" i="7"/>
  <c r="D49" i="7"/>
  <c r="C49" i="7"/>
  <c r="D48" i="7"/>
  <c r="C48" i="7"/>
  <c r="U47" i="7"/>
  <c r="W47" i="7" s="1"/>
  <c r="D47" i="7"/>
  <c r="C47" i="7"/>
  <c r="D46" i="7"/>
  <c r="C46" i="7"/>
  <c r="B46" i="7"/>
  <c r="D45" i="7"/>
  <c r="C45" i="7"/>
  <c r="B45" i="7"/>
  <c r="D44" i="7"/>
  <c r="C44" i="7"/>
  <c r="B44" i="7"/>
  <c r="D43" i="7"/>
  <c r="C43" i="7"/>
  <c r="B43" i="7"/>
  <c r="U42" i="7"/>
  <c r="D42" i="7"/>
  <c r="C42" i="7"/>
  <c r="B42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39" i="7"/>
  <c r="B39" i="7"/>
  <c r="U37" i="7"/>
  <c r="U64" i="7" s="1"/>
  <c r="W64" i="7" s="1"/>
  <c r="U36" i="7"/>
  <c r="U63" i="7" s="1"/>
  <c r="W63" i="7" s="1"/>
  <c r="U35" i="7"/>
  <c r="U62" i="7" s="1"/>
  <c r="W62" i="7" s="1"/>
  <c r="U34" i="7"/>
  <c r="U61" i="7" s="1"/>
  <c r="W61" i="7" s="1"/>
  <c r="U33" i="7"/>
  <c r="U60" i="7" s="1"/>
  <c r="W60" i="7" s="1"/>
  <c r="U32" i="7"/>
  <c r="U59" i="7" s="1"/>
  <c r="W59" i="7" s="1"/>
  <c r="U31" i="7"/>
  <c r="U58" i="7" s="1"/>
  <c r="W58" i="7" s="1"/>
  <c r="U30" i="7"/>
  <c r="U57" i="7" s="1"/>
  <c r="W57" i="7" s="1"/>
  <c r="U29" i="7"/>
  <c r="U56" i="7" s="1"/>
  <c r="W56" i="7" s="1"/>
  <c r="U28" i="7"/>
  <c r="U55" i="7" s="1"/>
  <c r="W55" i="7" s="1"/>
  <c r="U27" i="7"/>
  <c r="U54" i="7" s="1"/>
  <c r="W54" i="7" s="1"/>
  <c r="U26" i="7"/>
  <c r="U53" i="7" s="1"/>
  <c r="W53" i="7" s="1"/>
  <c r="U25" i="7"/>
  <c r="U52" i="7" s="1"/>
  <c r="W52" i="7" s="1"/>
  <c r="U24" i="7"/>
  <c r="U51" i="7" s="1"/>
  <c r="W51" i="7" s="1"/>
  <c r="U23" i="7"/>
  <c r="U50" i="7" s="1"/>
  <c r="W50" i="7" s="1"/>
  <c r="U22" i="7"/>
  <c r="U49" i="7" s="1"/>
  <c r="W49" i="7" s="1"/>
  <c r="U21" i="7"/>
  <c r="U48" i="7" s="1"/>
  <c r="W48" i="7" s="1"/>
  <c r="U20" i="7"/>
  <c r="U19" i="7"/>
  <c r="U46" i="7" s="1"/>
  <c r="W46" i="7" s="1"/>
  <c r="U18" i="7"/>
  <c r="U45" i="7" s="1"/>
  <c r="W45" i="7" s="1"/>
  <c r="U17" i="7"/>
  <c r="U44" i="7" s="1"/>
  <c r="W44" i="7" s="1"/>
  <c r="U16" i="7"/>
  <c r="U43" i="7" s="1"/>
  <c r="W43" i="7" s="1"/>
  <c r="U15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U5" i="7"/>
  <c r="O71" i="7" s="1"/>
  <c r="Q3" i="7"/>
  <c r="Q2" i="7"/>
  <c r="O94" i="6"/>
  <c r="I94" i="6"/>
  <c r="D94" i="6"/>
  <c r="B94" i="6"/>
  <c r="O90" i="6"/>
  <c r="I90" i="6"/>
  <c r="D90" i="6"/>
  <c r="B90" i="6"/>
  <c r="O86" i="6"/>
  <c r="I86" i="6"/>
  <c r="D86" i="6"/>
  <c r="B86" i="6"/>
  <c r="O82" i="6"/>
  <c r="I82" i="6"/>
  <c r="D82" i="6"/>
  <c r="B82" i="6"/>
  <c r="O78" i="6"/>
  <c r="I78" i="6"/>
  <c r="D78" i="6"/>
  <c r="B78" i="6"/>
  <c r="O74" i="6"/>
  <c r="I74" i="6"/>
  <c r="D74" i="6"/>
  <c r="I70" i="6"/>
  <c r="U68" i="6"/>
  <c r="U67" i="6"/>
  <c r="T65" i="6"/>
  <c r="S65" i="6" s="1"/>
  <c r="R65" i="6" s="1"/>
  <c r="D64" i="6"/>
  <c r="C64" i="6"/>
  <c r="D63" i="6"/>
  <c r="C63" i="6"/>
  <c r="D62" i="6"/>
  <c r="C62" i="6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B51" i="6"/>
  <c r="D50" i="6"/>
  <c r="C50" i="6"/>
  <c r="B50" i="6"/>
  <c r="D49" i="6"/>
  <c r="C49" i="6"/>
  <c r="D48" i="6"/>
  <c r="C48" i="6"/>
  <c r="U47" i="6"/>
  <c r="W47" i="6" s="1"/>
  <c r="D47" i="6"/>
  <c r="C47" i="6"/>
  <c r="U46" i="6"/>
  <c r="W46" i="6" s="1"/>
  <c r="D46" i="6"/>
  <c r="C46" i="6"/>
  <c r="B46" i="6"/>
  <c r="D45" i="6"/>
  <c r="C45" i="6"/>
  <c r="B45" i="6"/>
  <c r="D44" i="6"/>
  <c r="C44" i="6"/>
  <c r="B44" i="6"/>
  <c r="D43" i="6"/>
  <c r="C43" i="6"/>
  <c r="B43" i="6"/>
  <c r="D42" i="6"/>
  <c r="C42" i="6"/>
  <c r="B42" i="6"/>
  <c r="T41" i="6"/>
  <c r="S41" i="6"/>
  <c r="R41" i="6"/>
  <c r="Q41" i="6"/>
  <c r="P41" i="6"/>
  <c r="O41" i="6"/>
  <c r="N41" i="6"/>
  <c r="M41" i="6"/>
  <c r="L41" i="6"/>
  <c r="K41" i="6"/>
  <c r="J41" i="6"/>
  <c r="I41" i="6"/>
  <c r="H41" i="6"/>
  <c r="G41" i="6"/>
  <c r="F41" i="6"/>
  <c r="E41" i="6"/>
  <c r="D39" i="6"/>
  <c r="B39" i="6"/>
  <c r="U37" i="6"/>
  <c r="U64" i="6" s="1"/>
  <c r="W64" i="6" s="1"/>
  <c r="U36" i="6"/>
  <c r="U63" i="6" s="1"/>
  <c r="W63" i="6" s="1"/>
  <c r="U35" i="6"/>
  <c r="U62" i="6" s="1"/>
  <c r="W62" i="6" s="1"/>
  <c r="U34" i="6"/>
  <c r="U61" i="6" s="1"/>
  <c r="W61" i="6" s="1"/>
  <c r="U33" i="6"/>
  <c r="U60" i="6" s="1"/>
  <c r="W60" i="6" s="1"/>
  <c r="U32" i="6"/>
  <c r="U59" i="6" s="1"/>
  <c r="W59" i="6" s="1"/>
  <c r="U31" i="6"/>
  <c r="U58" i="6" s="1"/>
  <c r="W58" i="6" s="1"/>
  <c r="U30" i="6"/>
  <c r="U57" i="6" s="1"/>
  <c r="W57" i="6" s="1"/>
  <c r="U29" i="6"/>
  <c r="U56" i="6" s="1"/>
  <c r="W56" i="6" s="1"/>
  <c r="U28" i="6"/>
  <c r="U55" i="6" s="1"/>
  <c r="W55" i="6" s="1"/>
  <c r="U27" i="6"/>
  <c r="U54" i="6" s="1"/>
  <c r="W54" i="6" s="1"/>
  <c r="U26" i="6"/>
  <c r="U53" i="6" s="1"/>
  <c r="W53" i="6" s="1"/>
  <c r="U25" i="6"/>
  <c r="U52" i="6" s="1"/>
  <c r="W52" i="6" s="1"/>
  <c r="U24" i="6"/>
  <c r="U51" i="6" s="1"/>
  <c r="W51" i="6" s="1"/>
  <c r="U23" i="6"/>
  <c r="U50" i="6" s="1"/>
  <c r="W50" i="6" s="1"/>
  <c r="U22" i="6"/>
  <c r="U49" i="6" s="1"/>
  <c r="W49" i="6" s="1"/>
  <c r="U21" i="6"/>
  <c r="U48" i="6" s="1"/>
  <c r="W48" i="6" s="1"/>
  <c r="U20" i="6"/>
  <c r="U19" i="6"/>
  <c r="U18" i="6"/>
  <c r="U45" i="6" s="1"/>
  <c r="W45" i="6" s="1"/>
  <c r="U17" i="6"/>
  <c r="U44" i="6" s="1"/>
  <c r="W44" i="6" s="1"/>
  <c r="U16" i="6"/>
  <c r="U43" i="6" s="1"/>
  <c r="W43" i="6" s="1"/>
  <c r="U15" i="6"/>
  <c r="U42" i="6" s="1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U5" i="6"/>
  <c r="O69" i="6" s="1"/>
  <c r="Q3" i="6"/>
  <c r="Q2" i="6"/>
  <c r="O94" i="5"/>
  <c r="I94" i="5"/>
  <c r="D94" i="5"/>
  <c r="B94" i="5"/>
  <c r="O90" i="5"/>
  <c r="I90" i="5"/>
  <c r="D90" i="5"/>
  <c r="B90" i="5"/>
  <c r="O86" i="5"/>
  <c r="I86" i="5"/>
  <c r="D86" i="5"/>
  <c r="B86" i="5"/>
  <c r="O82" i="5"/>
  <c r="I82" i="5"/>
  <c r="D82" i="5"/>
  <c r="B82" i="5"/>
  <c r="O78" i="5"/>
  <c r="I78" i="5"/>
  <c r="D78" i="5"/>
  <c r="B78" i="5"/>
  <c r="O74" i="5"/>
  <c r="I74" i="5"/>
  <c r="D74" i="5"/>
  <c r="I70" i="5"/>
  <c r="U68" i="5"/>
  <c r="U67" i="5"/>
  <c r="T65" i="5"/>
  <c r="S65" i="5" s="1"/>
  <c r="R65" i="5" s="1"/>
  <c r="D64" i="5"/>
  <c r="C64" i="5"/>
  <c r="D63" i="5"/>
  <c r="C63" i="5"/>
  <c r="D62" i="5"/>
  <c r="C62" i="5"/>
  <c r="D61" i="5"/>
  <c r="C61" i="5"/>
  <c r="D60" i="5"/>
  <c r="C60" i="5"/>
  <c r="D59" i="5"/>
  <c r="C59" i="5"/>
  <c r="D58" i="5"/>
  <c r="C58" i="5"/>
  <c r="D57" i="5"/>
  <c r="C57" i="5"/>
  <c r="D56" i="5"/>
  <c r="C56" i="5"/>
  <c r="D55" i="5"/>
  <c r="C55" i="5"/>
  <c r="D54" i="5"/>
  <c r="C54" i="5"/>
  <c r="D53" i="5"/>
  <c r="C53" i="5"/>
  <c r="D52" i="5"/>
  <c r="C52" i="5"/>
  <c r="D51" i="5"/>
  <c r="C51" i="5"/>
  <c r="B51" i="5"/>
  <c r="D50" i="5"/>
  <c r="C50" i="5"/>
  <c r="B50" i="5"/>
  <c r="U49" i="5"/>
  <c r="W49" i="5" s="1"/>
  <c r="D49" i="5"/>
  <c r="C49" i="5"/>
  <c r="D48" i="5"/>
  <c r="C48" i="5"/>
  <c r="U47" i="5"/>
  <c r="W47" i="5" s="1"/>
  <c r="D47" i="5"/>
  <c r="C47" i="5"/>
  <c r="D46" i="5"/>
  <c r="C46" i="5"/>
  <c r="B46" i="5"/>
  <c r="D45" i="5"/>
  <c r="C45" i="5"/>
  <c r="B45" i="5"/>
  <c r="D44" i="5"/>
  <c r="C44" i="5"/>
  <c r="B44" i="5"/>
  <c r="D43" i="5"/>
  <c r="C43" i="5"/>
  <c r="B43" i="5"/>
  <c r="U42" i="5"/>
  <c r="W42" i="5" s="1"/>
  <c r="D42" i="5"/>
  <c r="C42" i="5"/>
  <c r="B42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39" i="5"/>
  <c r="B39" i="5"/>
  <c r="U37" i="5"/>
  <c r="U64" i="5" s="1"/>
  <c r="W64" i="5" s="1"/>
  <c r="U36" i="5"/>
  <c r="U63" i="5" s="1"/>
  <c r="W63" i="5" s="1"/>
  <c r="U35" i="5"/>
  <c r="U62" i="5" s="1"/>
  <c r="W62" i="5" s="1"/>
  <c r="U34" i="5"/>
  <c r="U61" i="5" s="1"/>
  <c r="W61" i="5" s="1"/>
  <c r="U33" i="5"/>
  <c r="U60" i="5" s="1"/>
  <c r="W60" i="5" s="1"/>
  <c r="U32" i="5"/>
  <c r="U59" i="5" s="1"/>
  <c r="W59" i="5" s="1"/>
  <c r="U31" i="5"/>
  <c r="U58" i="5" s="1"/>
  <c r="W58" i="5" s="1"/>
  <c r="U30" i="5"/>
  <c r="U57" i="5" s="1"/>
  <c r="W57" i="5" s="1"/>
  <c r="U29" i="5"/>
  <c r="U56" i="5" s="1"/>
  <c r="W56" i="5" s="1"/>
  <c r="U28" i="5"/>
  <c r="U55" i="5" s="1"/>
  <c r="W55" i="5" s="1"/>
  <c r="U27" i="5"/>
  <c r="U54" i="5" s="1"/>
  <c r="W54" i="5" s="1"/>
  <c r="U26" i="5"/>
  <c r="U53" i="5" s="1"/>
  <c r="W53" i="5" s="1"/>
  <c r="U25" i="5"/>
  <c r="U52" i="5" s="1"/>
  <c r="W52" i="5" s="1"/>
  <c r="U24" i="5"/>
  <c r="U51" i="5" s="1"/>
  <c r="W51" i="5" s="1"/>
  <c r="U23" i="5"/>
  <c r="U50" i="5" s="1"/>
  <c r="W50" i="5" s="1"/>
  <c r="U22" i="5"/>
  <c r="U21" i="5"/>
  <c r="U48" i="5" s="1"/>
  <c r="W48" i="5" s="1"/>
  <c r="U20" i="5"/>
  <c r="U19" i="5"/>
  <c r="U46" i="5" s="1"/>
  <c r="W46" i="5" s="1"/>
  <c r="U18" i="5"/>
  <c r="U45" i="5" s="1"/>
  <c r="W45" i="5" s="1"/>
  <c r="U17" i="5"/>
  <c r="U44" i="5" s="1"/>
  <c r="W44" i="5" s="1"/>
  <c r="U16" i="5"/>
  <c r="U43" i="5" s="1"/>
  <c r="W43" i="5" s="1"/>
  <c r="U15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U5" i="5"/>
  <c r="O71" i="5" s="1"/>
  <c r="Q3" i="5"/>
  <c r="Q2" i="5"/>
  <c r="O94" i="4"/>
  <c r="I94" i="4"/>
  <c r="D94" i="4"/>
  <c r="B94" i="4"/>
  <c r="O90" i="4"/>
  <c r="I90" i="4"/>
  <c r="D90" i="4"/>
  <c r="B90" i="4"/>
  <c r="O86" i="4"/>
  <c r="I86" i="4"/>
  <c r="D86" i="4"/>
  <c r="B86" i="4"/>
  <c r="O82" i="4"/>
  <c r="I82" i="4"/>
  <c r="D82" i="4"/>
  <c r="B82" i="4"/>
  <c r="O78" i="4"/>
  <c r="I78" i="4"/>
  <c r="D78" i="4"/>
  <c r="B78" i="4"/>
  <c r="O74" i="4"/>
  <c r="I74" i="4"/>
  <c r="D74" i="4"/>
  <c r="I70" i="4"/>
  <c r="U68" i="4"/>
  <c r="U67" i="4"/>
  <c r="T65" i="4"/>
  <c r="S65" i="4" s="1"/>
  <c r="R65" i="4" s="1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C58" i="4"/>
  <c r="U57" i="4"/>
  <c r="W57" i="4" s="1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B51" i="4"/>
  <c r="D50" i="4"/>
  <c r="C50" i="4"/>
  <c r="B50" i="4"/>
  <c r="D49" i="4"/>
  <c r="C49" i="4"/>
  <c r="D48" i="4"/>
  <c r="C48" i="4"/>
  <c r="U47" i="4"/>
  <c r="W47" i="4" s="1"/>
  <c r="D47" i="4"/>
  <c r="C47" i="4"/>
  <c r="D46" i="4"/>
  <c r="C46" i="4"/>
  <c r="B46" i="4"/>
  <c r="D45" i="4"/>
  <c r="C45" i="4"/>
  <c r="B45" i="4"/>
  <c r="D44" i="4"/>
  <c r="C44" i="4"/>
  <c r="B44" i="4"/>
  <c r="D43" i="4"/>
  <c r="C43" i="4"/>
  <c r="B43" i="4"/>
  <c r="D42" i="4"/>
  <c r="C42" i="4"/>
  <c r="B42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39" i="4"/>
  <c r="B39" i="4"/>
  <c r="U37" i="4"/>
  <c r="U64" i="4" s="1"/>
  <c r="W64" i="4" s="1"/>
  <c r="U36" i="4"/>
  <c r="U63" i="4" s="1"/>
  <c r="W63" i="4" s="1"/>
  <c r="U35" i="4"/>
  <c r="U62" i="4" s="1"/>
  <c r="W62" i="4" s="1"/>
  <c r="U34" i="4"/>
  <c r="U61" i="4" s="1"/>
  <c r="W61" i="4" s="1"/>
  <c r="U33" i="4"/>
  <c r="U60" i="4" s="1"/>
  <c r="W60" i="4" s="1"/>
  <c r="U32" i="4"/>
  <c r="U59" i="4" s="1"/>
  <c r="W59" i="4" s="1"/>
  <c r="U31" i="4"/>
  <c r="U58" i="4" s="1"/>
  <c r="W58" i="4" s="1"/>
  <c r="U30" i="4"/>
  <c r="U29" i="4"/>
  <c r="U56" i="4" s="1"/>
  <c r="W56" i="4" s="1"/>
  <c r="U28" i="4"/>
  <c r="U55" i="4" s="1"/>
  <c r="W55" i="4" s="1"/>
  <c r="U27" i="4"/>
  <c r="U54" i="4" s="1"/>
  <c r="W54" i="4" s="1"/>
  <c r="U26" i="4"/>
  <c r="U53" i="4" s="1"/>
  <c r="W53" i="4" s="1"/>
  <c r="U25" i="4"/>
  <c r="U52" i="4" s="1"/>
  <c r="W52" i="4" s="1"/>
  <c r="U24" i="4"/>
  <c r="U51" i="4" s="1"/>
  <c r="W51" i="4" s="1"/>
  <c r="U23" i="4"/>
  <c r="U50" i="4" s="1"/>
  <c r="W50" i="4" s="1"/>
  <c r="U22" i="4"/>
  <c r="U49" i="4" s="1"/>
  <c r="W49" i="4" s="1"/>
  <c r="U21" i="4"/>
  <c r="U48" i="4" s="1"/>
  <c r="W48" i="4" s="1"/>
  <c r="U20" i="4"/>
  <c r="U19" i="4"/>
  <c r="U46" i="4" s="1"/>
  <c r="W46" i="4" s="1"/>
  <c r="U18" i="4"/>
  <c r="U45" i="4" s="1"/>
  <c r="W45" i="4" s="1"/>
  <c r="U17" i="4"/>
  <c r="U44" i="4" s="1"/>
  <c r="W44" i="4" s="1"/>
  <c r="U16" i="4"/>
  <c r="U43" i="4" s="1"/>
  <c r="W43" i="4" s="1"/>
  <c r="U15" i="4"/>
  <c r="U42" i="4" s="1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U5" i="4"/>
  <c r="O69" i="4" s="1"/>
  <c r="Q3" i="4"/>
  <c r="Q2" i="4"/>
  <c r="O94" i="3"/>
  <c r="I94" i="3"/>
  <c r="D94" i="3"/>
  <c r="B94" i="3"/>
  <c r="O90" i="3"/>
  <c r="I90" i="3"/>
  <c r="D90" i="3"/>
  <c r="B90" i="3"/>
  <c r="O86" i="3"/>
  <c r="I86" i="3"/>
  <c r="D86" i="3"/>
  <c r="B86" i="3"/>
  <c r="O82" i="3"/>
  <c r="I82" i="3"/>
  <c r="D82" i="3"/>
  <c r="B82" i="3"/>
  <c r="O78" i="3"/>
  <c r="I78" i="3"/>
  <c r="D78" i="3"/>
  <c r="B78" i="3"/>
  <c r="O74" i="3"/>
  <c r="I74" i="3"/>
  <c r="D74" i="3"/>
  <c r="I70" i="3"/>
  <c r="U68" i="3"/>
  <c r="U67" i="3"/>
  <c r="T65" i="3"/>
  <c r="S65" i="3" s="1"/>
  <c r="R65" i="3" s="1"/>
  <c r="D64" i="3"/>
  <c r="C64" i="3"/>
  <c r="D63" i="3"/>
  <c r="C63" i="3"/>
  <c r="D62" i="3"/>
  <c r="C62" i="3"/>
  <c r="D61" i="3"/>
  <c r="C61" i="3"/>
  <c r="D60" i="3"/>
  <c r="C60" i="3"/>
  <c r="D59" i="3"/>
  <c r="C59" i="3"/>
  <c r="D58" i="3"/>
  <c r="C58" i="3"/>
  <c r="D57" i="3"/>
  <c r="C57" i="3"/>
  <c r="D56" i="3"/>
  <c r="C56" i="3"/>
  <c r="D55" i="3"/>
  <c r="C55" i="3"/>
  <c r="D54" i="3"/>
  <c r="C54" i="3"/>
  <c r="D53" i="3"/>
  <c r="C53" i="3"/>
  <c r="D52" i="3"/>
  <c r="C52" i="3"/>
  <c r="D51" i="3"/>
  <c r="C51" i="3"/>
  <c r="B51" i="3"/>
  <c r="D50" i="3"/>
  <c r="C50" i="3"/>
  <c r="B50" i="3"/>
  <c r="D49" i="3"/>
  <c r="C49" i="3"/>
  <c r="D48" i="3"/>
  <c r="C48" i="3"/>
  <c r="D47" i="3"/>
  <c r="C47" i="3"/>
  <c r="D46" i="3"/>
  <c r="C46" i="3"/>
  <c r="B46" i="3"/>
  <c r="D45" i="3"/>
  <c r="C45" i="3"/>
  <c r="B45" i="3"/>
  <c r="D44" i="3"/>
  <c r="C44" i="3"/>
  <c r="B44" i="3"/>
  <c r="D43" i="3"/>
  <c r="C43" i="3"/>
  <c r="B43" i="3"/>
  <c r="D42" i="3"/>
  <c r="C42" i="3"/>
  <c r="B42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39" i="3"/>
  <c r="B39" i="3"/>
  <c r="U37" i="3"/>
  <c r="U64" i="3" s="1"/>
  <c r="W64" i="3" s="1"/>
  <c r="U36" i="3"/>
  <c r="U63" i="3" s="1"/>
  <c r="W63" i="3" s="1"/>
  <c r="U35" i="3"/>
  <c r="U62" i="3" s="1"/>
  <c r="W62" i="3" s="1"/>
  <c r="U34" i="3"/>
  <c r="U61" i="3" s="1"/>
  <c r="W61" i="3" s="1"/>
  <c r="U33" i="3"/>
  <c r="U60" i="3" s="1"/>
  <c r="W60" i="3" s="1"/>
  <c r="U32" i="3"/>
  <c r="U59" i="3" s="1"/>
  <c r="W59" i="3" s="1"/>
  <c r="U31" i="3"/>
  <c r="U58" i="3" s="1"/>
  <c r="W58" i="3" s="1"/>
  <c r="U30" i="3"/>
  <c r="U57" i="3" s="1"/>
  <c r="W57" i="3" s="1"/>
  <c r="U29" i="3"/>
  <c r="U56" i="3" s="1"/>
  <c r="W56" i="3" s="1"/>
  <c r="U28" i="3"/>
  <c r="U55" i="3" s="1"/>
  <c r="W55" i="3" s="1"/>
  <c r="U27" i="3"/>
  <c r="U54" i="3" s="1"/>
  <c r="W54" i="3" s="1"/>
  <c r="U26" i="3"/>
  <c r="U53" i="3" s="1"/>
  <c r="W53" i="3" s="1"/>
  <c r="U25" i="3"/>
  <c r="U52" i="3" s="1"/>
  <c r="W52" i="3" s="1"/>
  <c r="U24" i="3"/>
  <c r="U51" i="3" s="1"/>
  <c r="W51" i="3" s="1"/>
  <c r="U23" i="3"/>
  <c r="U50" i="3" s="1"/>
  <c r="W50" i="3" s="1"/>
  <c r="U22" i="3"/>
  <c r="U49" i="3" s="1"/>
  <c r="W49" i="3" s="1"/>
  <c r="U21" i="3"/>
  <c r="U48" i="3" s="1"/>
  <c r="W48" i="3" s="1"/>
  <c r="U20" i="3"/>
  <c r="U47" i="3" s="1"/>
  <c r="W47" i="3" s="1"/>
  <c r="U19" i="3"/>
  <c r="U46" i="3" s="1"/>
  <c r="W46" i="3" s="1"/>
  <c r="U18" i="3"/>
  <c r="U45" i="3" s="1"/>
  <c r="W45" i="3" s="1"/>
  <c r="U17" i="3"/>
  <c r="U44" i="3" s="1"/>
  <c r="W44" i="3" s="1"/>
  <c r="U16" i="3"/>
  <c r="U43" i="3" s="1"/>
  <c r="W43" i="3" s="1"/>
  <c r="U15" i="3"/>
  <c r="U42" i="3" s="1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U5" i="3"/>
  <c r="O71" i="3" s="1"/>
  <c r="Q3" i="3"/>
  <c r="Q2" i="3"/>
  <c r="O94" i="2"/>
  <c r="I94" i="2"/>
  <c r="D94" i="2"/>
  <c r="B94" i="2"/>
  <c r="O90" i="2"/>
  <c r="I90" i="2"/>
  <c r="D90" i="2"/>
  <c r="B90" i="2"/>
  <c r="O86" i="2"/>
  <c r="I86" i="2"/>
  <c r="D86" i="2"/>
  <c r="B86" i="2"/>
  <c r="O82" i="2"/>
  <c r="I82" i="2"/>
  <c r="D82" i="2"/>
  <c r="B82" i="2"/>
  <c r="O78" i="2"/>
  <c r="I78" i="2"/>
  <c r="D78" i="2"/>
  <c r="B78" i="2"/>
  <c r="O74" i="2"/>
  <c r="I74" i="2"/>
  <c r="D74" i="2"/>
  <c r="O71" i="2"/>
  <c r="O70" i="2"/>
  <c r="I70" i="2"/>
  <c r="O69" i="2"/>
  <c r="U68" i="2"/>
  <c r="U67" i="2"/>
  <c r="T65" i="2"/>
  <c r="S65" i="2" s="1"/>
  <c r="R65" i="2" s="1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B51" i="2"/>
  <c r="D50" i="2"/>
  <c r="C50" i="2"/>
  <c r="B50" i="2"/>
  <c r="D49" i="2"/>
  <c r="C49" i="2"/>
  <c r="D48" i="2"/>
  <c r="C48" i="2"/>
  <c r="U47" i="2"/>
  <c r="W47" i="2" s="1"/>
  <c r="D47" i="2"/>
  <c r="C47" i="2"/>
  <c r="D46" i="2"/>
  <c r="C46" i="2"/>
  <c r="B46" i="2"/>
  <c r="D45" i="2"/>
  <c r="C45" i="2"/>
  <c r="B45" i="2"/>
  <c r="D44" i="2"/>
  <c r="C44" i="2"/>
  <c r="B44" i="2"/>
  <c r="D43" i="2"/>
  <c r="C43" i="2"/>
  <c r="B43" i="2"/>
  <c r="D42" i="2"/>
  <c r="C42" i="2"/>
  <c r="B42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39" i="2"/>
  <c r="B39" i="2"/>
  <c r="U37" i="2"/>
  <c r="U64" i="2" s="1"/>
  <c r="W64" i="2" s="1"/>
  <c r="U36" i="2"/>
  <c r="U63" i="2" s="1"/>
  <c r="W63" i="2" s="1"/>
  <c r="U35" i="2"/>
  <c r="U62" i="2" s="1"/>
  <c r="W62" i="2" s="1"/>
  <c r="U34" i="2"/>
  <c r="U61" i="2" s="1"/>
  <c r="W61" i="2" s="1"/>
  <c r="U33" i="2"/>
  <c r="U60" i="2" s="1"/>
  <c r="W60" i="2" s="1"/>
  <c r="U32" i="2"/>
  <c r="U59" i="2" s="1"/>
  <c r="W59" i="2" s="1"/>
  <c r="U31" i="2"/>
  <c r="U58" i="2" s="1"/>
  <c r="W58" i="2" s="1"/>
  <c r="U30" i="2"/>
  <c r="U57" i="2" s="1"/>
  <c r="W57" i="2" s="1"/>
  <c r="U29" i="2"/>
  <c r="U56" i="2" s="1"/>
  <c r="W56" i="2" s="1"/>
  <c r="U28" i="2"/>
  <c r="U55" i="2" s="1"/>
  <c r="W55" i="2" s="1"/>
  <c r="U27" i="2"/>
  <c r="U54" i="2" s="1"/>
  <c r="W54" i="2" s="1"/>
  <c r="U26" i="2"/>
  <c r="U53" i="2" s="1"/>
  <c r="W53" i="2" s="1"/>
  <c r="U25" i="2"/>
  <c r="U52" i="2" s="1"/>
  <c r="W52" i="2" s="1"/>
  <c r="U24" i="2"/>
  <c r="U51" i="2" s="1"/>
  <c r="W51" i="2" s="1"/>
  <c r="U23" i="2"/>
  <c r="U50" i="2" s="1"/>
  <c r="W50" i="2" s="1"/>
  <c r="U22" i="2"/>
  <c r="U49" i="2" s="1"/>
  <c r="W49" i="2" s="1"/>
  <c r="U21" i="2"/>
  <c r="U48" i="2" s="1"/>
  <c r="W48" i="2" s="1"/>
  <c r="U20" i="2"/>
  <c r="U19" i="2"/>
  <c r="U46" i="2" s="1"/>
  <c r="W46" i="2" s="1"/>
  <c r="U18" i="2"/>
  <c r="U45" i="2" s="1"/>
  <c r="W45" i="2" s="1"/>
  <c r="U17" i="2"/>
  <c r="U44" i="2" s="1"/>
  <c r="W44" i="2" s="1"/>
  <c r="U16" i="2"/>
  <c r="U43" i="2" s="1"/>
  <c r="W43" i="2" s="1"/>
  <c r="U15" i="2"/>
  <c r="U42" i="2" s="1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T67" i="7" l="1"/>
  <c r="R67" i="7" s="1"/>
  <c r="Q67" i="7" s="1"/>
  <c r="G70" i="7" s="1"/>
  <c r="F2" i="10"/>
  <c r="F14" i="10"/>
  <c r="T67" i="6"/>
  <c r="R67" i="6" s="1"/>
  <c r="Q67" i="6" s="1"/>
  <c r="G70" i="6" s="1"/>
  <c r="T67" i="5"/>
  <c r="R67" i="5" s="1"/>
  <c r="Q67" i="5" s="1"/>
  <c r="G70" i="5" s="1"/>
  <c r="T67" i="4"/>
  <c r="R67" i="4" s="1"/>
  <c r="Q67" i="4" s="1"/>
  <c r="G70" i="4" s="1"/>
  <c r="C13" i="10"/>
  <c r="T67" i="3"/>
  <c r="R67" i="3" s="1"/>
  <c r="Q67" i="3" s="1"/>
  <c r="G70" i="3" s="1"/>
  <c r="B7" i="10"/>
  <c r="B12" i="10"/>
  <c r="B2" i="10"/>
  <c r="B15" i="10"/>
  <c r="T67" i="2"/>
  <c r="R67" i="2" s="1"/>
  <c r="Q67" i="2" s="1"/>
  <c r="G70" i="2" s="1"/>
  <c r="A12" i="10"/>
  <c r="A3" i="10"/>
  <c r="A7" i="10"/>
  <c r="A15" i="10"/>
  <c r="W65" i="5"/>
  <c r="U65" i="3"/>
  <c r="U65" i="4"/>
  <c r="W42" i="4"/>
  <c r="W65" i="4" s="1"/>
  <c r="U65" i="7"/>
  <c r="U65" i="2"/>
  <c r="W42" i="2"/>
  <c r="W65" i="2" s="1"/>
  <c r="U65" i="6"/>
  <c r="W42" i="6"/>
  <c r="W65" i="6" s="1"/>
  <c r="C5" i="10"/>
  <c r="W42" i="7"/>
  <c r="W65" i="7" s="1"/>
  <c r="D5" i="10"/>
  <c r="D13" i="10"/>
  <c r="O69" i="3"/>
  <c r="O71" i="4"/>
  <c r="O69" i="5"/>
  <c r="O71" i="6"/>
  <c r="O69" i="7"/>
  <c r="E5" i="10"/>
  <c r="C12" i="10"/>
  <c r="E13" i="10"/>
  <c r="W42" i="3"/>
  <c r="W65" i="3" s="1"/>
  <c r="U65" i="5"/>
  <c r="F5" i="10"/>
  <c r="D12" i="10"/>
  <c r="F13" i="10"/>
  <c r="C3" i="10"/>
  <c r="C7" i="10"/>
  <c r="E12" i="10"/>
  <c r="A14" i="10"/>
  <c r="C15" i="10"/>
  <c r="O70" i="3"/>
  <c r="O70" i="5"/>
  <c r="O70" i="7"/>
  <c r="D3" i="10"/>
  <c r="D7" i="10"/>
  <c r="F12" i="10"/>
  <c r="D15" i="10"/>
  <c r="O70" i="4"/>
  <c r="O70" i="6"/>
  <c r="C2" i="10"/>
  <c r="E3" i="10"/>
  <c r="A5" i="10"/>
  <c r="E7" i="10"/>
  <c r="D2" i="10"/>
  <c r="F3" i="10"/>
  <c r="B5" i="10"/>
  <c r="F7" i="10"/>
  <c r="E11" i="10" l="1"/>
  <c r="E8" i="10"/>
  <c r="E4" i="10"/>
  <c r="E10" i="10"/>
  <c r="E9" i="10"/>
  <c r="E6" i="10"/>
  <c r="A8" i="10"/>
  <c r="A9" i="10"/>
  <c r="A10" i="10"/>
  <c r="A6" i="10"/>
  <c r="A11" i="10"/>
  <c r="A4" i="10"/>
  <c r="B9" i="10"/>
  <c r="B10" i="10"/>
  <c r="B6" i="10"/>
  <c r="B4" i="10"/>
  <c r="B8" i="10"/>
  <c r="B11" i="10"/>
  <c r="D10" i="10"/>
  <c r="D6" i="10"/>
  <c r="D11" i="10"/>
  <c r="D9" i="10"/>
  <c r="D8" i="10"/>
  <c r="D4" i="10"/>
  <c r="C10" i="10"/>
  <c r="C6" i="10"/>
  <c r="C11" i="10"/>
  <c r="C8" i="10"/>
  <c r="C4" i="10"/>
  <c r="C9" i="10"/>
  <c r="F11" i="10"/>
  <c r="F10" i="10"/>
  <c r="F8" i="10"/>
  <c r="F4" i="10"/>
  <c r="F6" i="10"/>
  <c r="F9" i="10"/>
</calcChain>
</file>

<file path=xl/sharedStrings.xml><?xml version="1.0" encoding="utf-8"?>
<sst xmlns="http://schemas.openxmlformats.org/spreadsheetml/2006/main" count="224" uniqueCount="75">
  <si>
    <t>v2407a_SN</t>
  </si>
  <si>
    <t>Stundennachweis der zuwendungsfähigen Arbeiten</t>
  </si>
  <si>
    <t>Firma:</t>
  </si>
  <si>
    <t>Förderkennzeichen:</t>
  </si>
  <si>
    <t>Monat:</t>
  </si>
  <si>
    <t>Jahr:</t>
  </si>
  <si>
    <t>Jahr des Projektbeginns:</t>
  </si>
  <si>
    <r>
      <t xml:space="preserve">Täglicher Stundennachweis der zuwendungsfähigen Arbeiten für </t>
    </r>
    <r>
      <rPr>
        <u/>
        <sz val="10"/>
        <rFont val="Arial"/>
        <family val="2"/>
      </rPr>
      <t>geleistete Forschungs- und Entwicklungsarbeiten am Vorhaben</t>
    </r>
    <r>
      <rPr>
        <sz val="10"/>
        <rFont val="Arial"/>
        <family val="2"/>
      </rPr>
      <t>.</t>
    </r>
  </si>
  <si>
    <r>
      <rPr>
        <b/>
        <sz val="10"/>
        <color rgb="FFFF0000"/>
        <rFont val="Arial"/>
        <family val="2"/>
      </rPr>
      <t>WICHTIG:</t>
    </r>
    <r>
      <rPr>
        <sz val="10"/>
        <rFont val="Arial"/>
        <family val="2"/>
      </rPr>
      <t xml:space="preserve"> Nur Ist-Stunden sind förderfähig. Kontieren Sie daher die Ist-Stunden und nicht die Soll-Stunden.</t>
    </r>
  </si>
  <si>
    <t>Beispiel: Wenn an einem Tag 8,15 Stunden am Vorhaben gearbeitet wurden, soll nicht auf 8 Stunden abgerundet werden (auch wenn die Soll-Zeit 8 Stunden entspricht). Es ist immer die tatsächliche Zeit für geleistete Entwicklungsarbeiten anzugeben.</t>
  </si>
  <si>
    <t>An Sonntagen sowie an gesetzlichen Feiertagen können keine Projektarbeitsstunden abgerechnet werden, da Sonn- und Feiertagsbeschäftigung gemäß Arbeitszeitgesetz (Dritter Abschnitt, § 9) nicht zulässig ist. Alle Sonntage sowie gesetzliche Feiertage in Bayern (mit Ausnahme regionaler Feiertage wie Mariä Himmelfahrt) sind ausgegraut und sollen nicht beschrieben werden.</t>
  </si>
  <si>
    <t>Name</t>
  </si>
  <si>
    <t>Gruppe</t>
  </si>
  <si>
    <t>Tag</t>
  </si>
  <si>
    <t>Zwischen-summe</t>
  </si>
  <si>
    <t>Bitte senden Sie uns folgende Dateien zu:
• Den vollständigen Mittelabruf inkl. aller Belege und Stundennachweise in einer PDF-Datei zusammengefügt
• Das ausgefüllte Excel-Formular des Mittelabrufs und das ausgefüllte Excel-Formular der Stundennachweise.
Falls die Dateien für den normalen E-Mail Versand zu groß sein sollten, können Sie gerne unser Upload-Tool https://www.vdivde-it.de/tools/ (ab einer Dateigröße von 30 MB notwendig – Empfängeradresse di.by@vdivde-it.de) verwenden.</t>
  </si>
  <si>
    <t>Summe</t>
  </si>
  <si>
    <t>Berechnung der Kosten gemäß Gruppe</t>
  </si>
  <si>
    <t>Es ist bekannt, dass tatsächliche Angaben subventionserhebliche Tatbestände im Sinne von § 264 Strafgesetzbuch beinhalten.</t>
  </si>
  <si>
    <t>Bei mehreren öffentlichen Fördervorhaben sind insgesamt über alle Fördervorhaben nur 160 Stunden pro Mitarbeiter zuwendungsfähig.</t>
  </si>
  <si>
    <t>Der Mitarbeitende bestätigt durch seine Unterschrift gleichzeitig die Zahlung eines seiner Qualifikation entsprechenden Gehaltes</t>
  </si>
  <si>
    <t>Gruppen</t>
  </si>
  <si>
    <t>sowie seine Festanstellung in der oben angegeben Firma im betreffenden Zeitraum.</t>
  </si>
  <si>
    <t>Prüfziffer:</t>
  </si>
  <si>
    <t>Unterschriften:</t>
  </si>
  <si>
    <t>(Vorgesetzte bzw. Vorgesetzter)</t>
  </si>
  <si>
    <t>Änderungshistorie</t>
  </si>
  <si>
    <t>Version</t>
  </si>
  <si>
    <t>DATUM</t>
  </si>
  <si>
    <t>Aktivität (Erstellen, Ändern, Reviewen)</t>
  </si>
  <si>
    <t>Von</t>
  </si>
  <si>
    <t>Erstellen von Excel-Tabellen für Mittelabrufe
- gelben Felder sind Eingabefelder
- weisen Felder sind Beschriftung oder Formeln, die in der Regel gesperrt sind.</t>
  </si>
  <si>
    <t>ahe</t>
  </si>
  <si>
    <t>Prüfen auf: Korrektes Layout, korrekte Formeln, korrekter Ausdruck</t>
  </si>
  <si>
    <t>jka</t>
  </si>
  <si>
    <t>Deckblatt eingefügt mit Anleitung zum Ausfüllen</t>
  </si>
  <si>
    <t>2a</t>
  </si>
  <si>
    <t>Fehler in der Berechung der Stundenkosten korrigiert</t>
  </si>
  <si>
    <t>2b</t>
  </si>
  <si>
    <t>Löschen der Bemerkung über Einzelnachweispflicht im normalen Stundennachweis.</t>
  </si>
  <si>
    <t>2c</t>
  </si>
  <si>
    <t>Formatierung des zur Verfügung stehenden Betrages war falsch.</t>
  </si>
  <si>
    <t>2d</t>
  </si>
  <si>
    <t>Eintrag des Fördersatzes in das Deckblatt</t>
  </si>
  <si>
    <t>asm+ahe</t>
  </si>
  <si>
    <t>Kosten/Zuschuss automatisch berechnet für 5 Monate Stundennachweise geeignet.</t>
  </si>
  <si>
    <t>3a</t>
  </si>
  <si>
    <t>Verwaltungsgemeinkostenpauschale auch für Materialkosten, Fremdkosten und AfAs eingefügt.</t>
  </si>
  <si>
    <t>3b</t>
  </si>
  <si>
    <t>Formatierung mit 2 Nullen und Fehler bei Eingabe von 0 Stunden 
in der ersten Hälfte des Monats.
EU-Passus für erhaltenen angemessenen Lohn eingefügt.</t>
  </si>
  <si>
    <t>EURO-Umstellung</t>
  </si>
  <si>
    <t>4b</t>
  </si>
  <si>
    <t>Kontrolle im Deckblatt eingebaut und Sondereinzelkosten als EURO anzeigen.</t>
  </si>
  <si>
    <t>4c</t>
  </si>
  <si>
    <t>Tage-Berechnung bei der Afa war um einen Tag zu wenig.</t>
  </si>
  <si>
    <t>Freigabe</t>
  </si>
  <si>
    <t>Freigabe der Version xx an yy</t>
  </si>
  <si>
    <t>Durch</t>
  </si>
  <si>
    <t>Freigegeben nach Review</t>
  </si>
  <si>
    <t>Euro-Umstellung beprüft</t>
  </si>
  <si>
    <t>tsc</t>
  </si>
  <si>
    <t>Neujahr</t>
  </si>
  <si>
    <t>Heilige drei Könige</t>
  </si>
  <si>
    <t>Karfreitag</t>
  </si>
  <si>
    <t>Ostersonntag</t>
  </si>
  <si>
    <t>Ostermontag</t>
  </si>
  <si>
    <t>Tag der Arbeit</t>
  </si>
  <si>
    <t>Himmelfahrt</t>
  </si>
  <si>
    <t>Pfingstsonntag</t>
  </si>
  <si>
    <t>Pfingstmontag</t>
  </si>
  <si>
    <t>Fronleichnam</t>
  </si>
  <si>
    <t>Tag d dt. Einheit</t>
  </si>
  <si>
    <t>Allerheilgen</t>
  </si>
  <si>
    <t>1. Weihnachten</t>
  </si>
  <si>
    <t>2. Weihnachten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</si>
</sst>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164" formatCode="&quot;Wiss. Personal ( &quot;#,##0\ &quot; €/Monat)&quot;"/>
    <numFmt numFmtId="167" formatCode="&quot;Techniker, Meister ( &quot;#,##0\ &quot; €/Monat)&quot;"/>
    <numFmt numFmtId="169" formatCode="&quot;Facharbeiter ( &quot;#,##0\ &quot; €/Monat)&quot;"/>
    <numFmt numFmtId="170" formatCode="[$-407]mmmmm;@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sz val="10"/>
      <color rgb="FFFFFFFF"/>
      <name val="Arial"/>
      <family val="2"/>
    </font>
    <font>
      <sz val="11"/>
      <color rgb="FFFFFF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5D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191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4" fillId="2" borderId="1" xfId="0" applyFont="1" applyFill="1" applyBorder="1" applyProtection="1">
      <protection hidden="1"/>
    </xf>
    <xf numFmtId="0" fontId="5" fillId="2" borderId="2" xfId="0" applyFont="1" applyFill="1" applyBorder="1" applyProtection="1">
      <protection hidden="1"/>
    </xf>
    <xf numFmtId="0" fontId="5" fillId="2" borderId="2" xfId="0" applyFont="1" applyFill="1" applyBorder="1" applyAlignment="1" applyProtection="1">
      <alignment horizontal="right"/>
      <protection hidden="1"/>
    </xf>
    <xf numFmtId="0" fontId="4" fillId="2" borderId="2" xfId="0" applyFont="1" applyFill="1" applyBorder="1" applyAlignment="1" applyProtection="1">
      <alignment horizontal="right"/>
      <protection hidden="1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Protection="1">
      <protection hidden="1"/>
    </xf>
    <xf numFmtId="0" fontId="5" fillId="2" borderId="0" xfId="0" applyFont="1" applyFill="1" applyBorder="1" applyProtection="1">
      <protection hidden="1"/>
    </xf>
    <xf numFmtId="0" fontId="4" fillId="2" borderId="0" xfId="0" applyFont="1" applyFill="1" applyBorder="1" applyAlignment="1" applyProtection="1">
      <alignment horizontal="right"/>
      <protection hidden="1"/>
    </xf>
    <xf numFmtId="0" fontId="6" fillId="3" borderId="0" xfId="0" applyFont="1" applyFill="1" applyBorder="1" applyAlignment="1" applyProtection="1">
      <alignment horizontal="center"/>
      <protection locked="0"/>
    </xf>
    <xf numFmtId="0" fontId="6" fillId="3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Protection="1">
      <protection hidden="1"/>
    </xf>
    <xf numFmtId="0" fontId="5" fillId="2" borderId="5" xfId="0" applyFont="1" applyFill="1" applyBorder="1" applyAlignment="1" applyProtection="1">
      <alignment horizontal="right"/>
      <protection hidden="1"/>
    </xf>
    <xf numFmtId="0" fontId="4" fillId="2" borderId="6" xfId="0" applyFont="1" applyFill="1" applyBorder="1" applyProtection="1">
      <protection hidden="1"/>
    </xf>
    <xf numFmtId="0" fontId="5" fillId="2" borderId="7" xfId="0" applyFont="1" applyFill="1" applyBorder="1" applyProtection="1">
      <protection hidden="1"/>
    </xf>
    <xf numFmtId="170" fontId="4" fillId="3" borderId="7" xfId="0" applyNumberFormat="1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Protection="1">
      <protection hidden="1"/>
    </xf>
    <xf numFmtId="0" fontId="5" fillId="0" borderId="7" xfId="0" applyFont="1" applyFill="1" applyBorder="1" applyProtection="1">
      <protection hidden="1"/>
    </xf>
    <xf numFmtId="0" fontId="4" fillId="3" borderId="7" xfId="0" applyFont="1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5" fillId="2" borderId="7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Protection="1">
      <protection hidden="1"/>
    </xf>
    <xf numFmtId="0" fontId="8" fillId="3" borderId="8" xfId="0" applyFont="1" applyFill="1" applyBorder="1" applyProtection="1">
      <protection locked="0"/>
    </xf>
    <xf numFmtId="14" fontId="2" fillId="2" borderId="0" xfId="0" applyNumberFormat="1" applyFont="1" applyFill="1" applyProtection="1">
      <protection hidden="1"/>
    </xf>
    <xf numFmtId="0" fontId="3" fillId="2" borderId="0" xfId="0" applyFont="1" applyFill="1" applyBorder="1" applyProtection="1">
      <protection hidden="1"/>
    </xf>
    <xf numFmtId="0" fontId="10" fillId="2" borderId="0" xfId="0" applyFont="1" applyFill="1" applyBorder="1" applyProtection="1">
      <protection hidden="1"/>
    </xf>
    <xf numFmtId="0" fontId="11" fillId="2" borderId="0" xfId="0" applyFont="1" applyFill="1" applyBorder="1" applyProtection="1">
      <protection hidden="1"/>
    </xf>
    <xf numFmtId="0" fontId="10" fillId="2" borderId="0" xfId="0" applyFont="1" applyFill="1" applyBorder="1" applyAlignment="1" applyProtection="1">
      <alignment horizontal="right"/>
      <protection hidden="1"/>
    </xf>
    <xf numFmtId="0" fontId="11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left" wrapText="1"/>
      <protection hidden="1"/>
    </xf>
    <xf numFmtId="0" fontId="6" fillId="2" borderId="0" xfId="0" applyFont="1" applyFill="1" applyAlignment="1" applyProtection="1">
      <alignment horizontal="left" wrapText="1"/>
      <protection hidden="1"/>
    </xf>
    <xf numFmtId="0" fontId="13" fillId="2" borderId="9" xfId="0" applyFont="1" applyFill="1" applyBorder="1" applyAlignment="1" applyProtection="1">
      <alignment horizontal="left"/>
      <protection hidden="1"/>
    </xf>
    <xf numFmtId="0" fontId="13" fillId="2" borderId="10" xfId="0" applyFont="1" applyFill="1" applyBorder="1" applyAlignment="1" applyProtection="1">
      <alignment horizontal="left"/>
      <protection hidden="1"/>
    </xf>
    <xf numFmtId="0" fontId="10" fillId="2" borderId="11" xfId="0" applyFont="1" applyFill="1" applyBorder="1" applyAlignment="1" applyProtection="1">
      <alignment horizontal="left" wrapText="1"/>
      <protection hidden="1"/>
    </xf>
    <xf numFmtId="0" fontId="11" fillId="2" borderId="12" xfId="0" applyFont="1" applyFill="1" applyBorder="1" applyAlignment="1" applyProtection="1">
      <alignment horizontal="left" vertical="center"/>
      <protection hidden="1"/>
    </xf>
    <xf numFmtId="0" fontId="11" fillId="2" borderId="13" xfId="0" applyFont="1" applyFill="1" applyBorder="1" applyAlignment="1" applyProtection="1">
      <alignment horizontal="left" vertical="center"/>
      <protection hidden="1"/>
    </xf>
    <xf numFmtId="0" fontId="11" fillId="2" borderId="14" xfId="0" applyFont="1" applyFill="1" applyBorder="1" applyAlignment="1" applyProtection="1">
      <alignment horizontal="left" vertical="center"/>
      <protection hidden="1"/>
    </xf>
    <xf numFmtId="0" fontId="10" fillId="2" borderId="10" xfId="0" applyFont="1" applyFill="1" applyBorder="1" applyAlignment="1" applyProtection="1">
      <alignment horizontal="left" wrapText="1"/>
      <protection hidden="1"/>
    </xf>
    <xf numFmtId="0" fontId="12" fillId="4" borderId="15" xfId="0" applyFont="1" applyFill="1" applyBorder="1" applyAlignment="1" applyProtection="1">
      <alignment horizontal="left" vertical="center" wrapText="1"/>
      <protection hidden="1"/>
    </xf>
    <xf numFmtId="0" fontId="12" fillId="4" borderId="16" xfId="0" applyFont="1" applyFill="1" applyBorder="1" applyAlignment="1" applyProtection="1">
      <alignment horizontal="left" vertical="center" wrapText="1"/>
      <protection hidden="1"/>
    </xf>
    <xf numFmtId="0" fontId="12" fillId="4" borderId="17" xfId="0" applyFont="1" applyFill="1" applyBorder="1" applyAlignment="1" applyProtection="1">
      <alignment horizontal="left" vertical="center" wrapText="1"/>
      <protection hidden="1"/>
    </xf>
    <xf numFmtId="0" fontId="13" fillId="2" borderId="18" xfId="0" applyFont="1" applyFill="1" applyBorder="1" applyAlignment="1" applyProtection="1">
      <alignment horizontal="left"/>
      <protection hidden="1"/>
    </xf>
    <xf numFmtId="0" fontId="13" fillId="2" borderId="19" xfId="0" applyFont="1" applyFill="1" applyBorder="1" applyAlignment="1" applyProtection="1">
      <alignment horizontal="left"/>
      <protection hidden="1"/>
    </xf>
    <xf numFmtId="0" fontId="10" fillId="2" borderId="20" xfId="0" applyFont="1" applyFill="1" applyBorder="1" applyAlignment="1" applyProtection="1">
      <alignment horizontal="left" wrapText="1"/>
      <protection hidden="1"/>
    </xf>
    <xf numFmtId="0" fontId="10" fillId="2" borderId="21" xfId="0" applyFont="1" applyFill="1" applyBorder="1" applyAlignment="1" applyProtection="1">
      <alignment wrapText="1"/>
      <protection hidden="1"/>
    </xf>
    <xf numFmtId="0" fontId="10" fillId="2" borderId="22" xfId="0" applyFont="1" applyFill="1" applyBorder="1" applyAlignment="1" applyProtection="1">
      <protection hidden="1"/>
    </xf>
    <xf numFmtId="0" fontId="10" fillId="2" borderId="23" xfId="0" applyFont="1" applyFill="1" applyBorder="1" applyAlignment="1" applyProtection="1">
      <protection hidden="1"/>
    </xf>
    <xf numFmtId="0" fontId="10" fillId="2" borderId="19" xfId="0" applyFont="1" applyFill="1" applyBorder="1" applyAlignment="1" applyProtection="1">
      <alignment horizontal="left" wrapText="1"/>
      <protection hidden="1"/>
    </xf>
    <xf numFmtId="0" fontId="12" fillId="4" borderId="24" xfId="0" applyFont="1" applyFill="1" applyBorder="1" applyAlignment="1" applyProtection="1">
      <alignment horizontal="left" vertical="center" wrapText="1"/>
      <protection hidden="1"/>
    </xf>
    <xf numFmtId="0" fontId="12" fillId="4" borderId="0" xfId="0" applyFont="1" applyFill="1" applyBorder="1" applyAlignment="1" applyProtection="1">
      <alignment horizontal="left" vertical="center" wrapText="1"/>
      <protection hidden="1"/>
    </xf>
    <xf numFmtId="0" fontId="12" fillId="4" borderId="25" xfId="0" applyFont="1" applyFill="1" applyBorder="1" applyAlignment="1" applyProtection="1">
      <alignment horizontal="left" vertical="center" wrapText="1"/>
      <protection hidden="1"/>
    </xf>
    <xf numFmtId="0" fontId="13" fillId="2" borderId="26" xfId="0" applyFont="1" applyFill="1" applyBorder="1" applyAlignment="1" applyProtection="1">
      <alignment horizontal="left"/>
      <protection hidden="1"/>
    </xf>
    <xf numFmtId="0" fontId="13" fillId="2" borderId="27" xfId="0" applyFont="1" applyFill="1" applyBorder="1" applyAlignment="1" applyProtection="1">
      <alignment horizontal="left"/>
      <protection hidden="1"/>
    </xf>
    <xf numFmtId="0" fontId="10" fillId="2" borderId="28" xfId="0" applyFont="1" applyFill="1" applyBorder="1" applyAlignment="1" applyProtection="1">
      <alignment horizontal="left" wrapText="1"/>
      <protection hidden="1"/>
    </xf>
    <xf numFmtId="14" fontId="10" fillId="2" borderId="26" xfId="0" applyNumberFormat="1" applyFont="1" applyFill="1" applyBorder="1" applyAlignment="1" applyProtection="1">
      <alignment horizontal="right" wrapText="1"/>
      <protection hidden="1"/>
    </xf>
    <xf numFmtId="14" fontId="10" fillId="2" borderId="29" xfId="0" applyNumberFormat="1" applyFont="1" applyFill="1" applyBorder="1" applyAlignment="1" applyProtection="1">
      <alignment horizontal="right" wrapText="1"/>
      <protection hidden="1"/>
    </xf>
    <xf numFmtId="14" fontId="10" fillId="2" borderId="30" xfId="0" applyNumberFormat="1" applyFont="1" applyFill="1" applyBorder="1" applyAlignment="1" applyProtection="1">
      <alignment horizontal="right" wrapText="1"/>
      <protection hidden="1"/>
    </xf>
    <xf numFmtId="14" fontId="10" fillId="2" borderId="31" xfId="0" applyNumberFormat="1" applyFont="1" applyFill="1" applyBorder="1" applyAlignment="1" applyProtection="1">
      <alignment horizontal="right" wrapText="1"/>
      <protection hidden="1"/>
    </xf>
    <xf numFmtId="0" fontId="10" fillId="2" borderId="32" xfId="0" applyFont="1" applyFill="1" applyBorder="1" applyAlignment="1" applyProtection="1">
      <protection hidden="1"/>
    </xf>
    <xf numFmtId="0" fontId="10" fillId="2" borderId="27" xfId="0" applyFont="1" applyFill="1" applyBorder="1" applyAlignment="1" applyProtection="1">
      <alignment horizontal="left" wrapText="1"/>
      <protection hidden="1"/>
    </xf>
    <xf numFmtId="0" fontId="11" fillId="2" borderId="33" xfId="0" applyFont="1" applyFill="1" applyBorder="1" applyProtection="1">
      <protection hidden="1"/>
    </xf>
    <xf numFmtId="0" fontId="3" fillId="3" borderId="34" xfId="0" applyFont="1" applyFill="1" applyBorder="1" applyProtection="1">
      <protection locked="0"/>
    </xf>
    <xf numFmtId="0" fontId="11" fillId="3" borderId="33" xfId="0" applyFont="1" applyFill="1" applyBorder="1" applyProtection="1">
      <protection locked="0"/>
    </xf>
    <xf numFmtId="2" fontId="3" fillId="3" borderId="35" xfId="0" applyNumberFormat="1" applyFont="1" applyFill="1" applyBorder="1" applyProtection="1">
      <protection locked="0"/>
    </xf>
    <xf numFmtId="2" fontId="11" fillId="0" borderId="36" xfId="0" applyNumberFormat="1" applyFont="1" applyFill="1" applyBorder="1" applyProtection="1">
      <protection hidden="1"/>
    </xf>
    <xf numFmtId="4" fontId="11" fillId="2" borderId="37" xfId="0" applyNumberFormat="1" applyFont="1" applyFill="1" applyBorder="1" applyProtection="1">
      <protection hidden="1"/>
    </xf>
    <xf numFmtId="0" fontId="11" fillId="2" borderId="20" xfId="0" applyFont="1" applyFill="1" applyBorder="1" applyProtection="1">
      <protection hidden="1"/>
    </xf>
    <xf numFmtId="0" fontId="3" fillId="3" borderId="38" xfId="0" applyFont="1" applyFill="1" applyBorder="1" applyProtection="1">
      <protection locked="0"/>
    </xf>
    <xf numFmtId="0" fontId="11" fillId="3" borderId="39" xfId="0" applyFont="1" applyFill="1" applyBorder="1" applyProtection="1">
      <protection locked="0"/>
    </xf>
    <xf numFmtId="2" fontId="11" fillId="0" borderId="40" xfId="0" applyNumberFormat="1" applyFont="1" applyFill="1" applyBorder="1" applyProtection="1">
      <protection hidden="1"/>
    </xf>
    <xf numFmtId="4" fontId="11" fillId="2" borderId="33" xfId="0" applyNumberFormat="1" applyFont="1" applyFill="1" applyBorder="1" applyProtection="1">
      <protection hidden="1"/>
    </xf>
    <xf numFmtId="0" fontId="11" fillId="2" borderId="41" xfId="0" applyFont="1" applyFill="1" applyBorder="1" applyProtection="1">
      <protection hidden="1"/>
    </xf>
    <xf numFmtId="0" fontId="11" fillId="2" borderId="39" xfId="0" applyFont="1" applyFill="1" applyBorder="1" applyProtection="1">
      <protection hidden="1"/>
    </xf>
    <xf numFmtId="0" fontId="3" fillId="3" borderId="19" xfId="0" applyFont="1" applyFill="1" applyBorder="1" applyProtection="1">
      <protection locked="0"/>
    </xf>
    <xf numFmtId="0" fontId="11" fillId="3" borderId="20" xfId="0" applyFont="1" applyFill="1" applyBorder="1" applyProtection="1">
      <protection locked="0"/>
    </xf>
    <xf numFmtId="0" fontId="12" fillId="4" borderId="42" xfId="0" applyFont="1" applyFill="1" applyBorder="1" applyAlignment="1" applyProtection="1">
      <alignment horizontal="left" vertical="center" wrapText="1"/>
      <protection hidden="1"/>
    </xf>
    <xf numFmtId="0" fontId="12" fillId="4" borderId="43" xfId="0" applyFont="1" applyFill="1" applyBorder="1" applyAlignment="1" applyProtection="1">
      <alignment horizontal="left" vertical="center" wrapText="1"/>
      <protection hidden="1"/>
    </xf>
    <xf numFmtId="0" fontId="12" fillId="4" borderId="44" xfId="0" applyFont="1" applyFill="1" applyBorder="1" applyAlignment="1" applyProtection="1">
      <alignment horizontal="left" vertical="center" wrapText="1"/>
      <protection hidden="1"/>
    </xf>
    <xf numFmtId="0" fontId="3" fillId="3" borderId="45" xfId="0" applyFont="1" applyFill="1" applyBorder="1" applyProtection="1">
      <protection locked="0"/>
    </xf>
    <xf numFmtId="0" fontId="3" fillId="3" borderId="39" xfId="0" applyFont="1" applyFill="1" applyBorder="1" applyProtection="1">
      <protection locked="0"/>
    </xf>
    <xf numFmtId="2" fontId="11" fillId="0" borderId="46" xfId="0" applyNumberFormat="1" applyFont="1" applyFill="1" applyBorder="1" applyProtection="1">
      <protection hidden="1"/>
    </xf>
    <xf numFmtId="4" fontId="11" fillId="2" borderId="39" xfId="0" applyNumberFormat="1" applyFont="1" applyFill="1" applyBorder="1" applyProtection="1">
      <protection hidden="1"/>
    </xf>
    <xf numFmtId="2" fontId="11" fillId="0" borderId="47" xfId="0" applyNumberFormat="1" applyFont="1" applyFill="1" applyBorder="1" applyProtection="1">
      <protection hidden="1"/>
    </xf>
    <xf numFmtId="0" fontId="6" fillId="2" borderId="0" xfId="0" applyFont="1" applyFill="1" applyProtection="1">
      <protection hidden="1"/>
    </xf>
    <xf numFmtId="0" fontId="11" fillId="2" borderId="48" xfId="0" applyFont="1" applyFill="1" applyBorder="1" applyProtection="1">
      <protection hidden="1"/>
    </xf>
    <xf numFmtId="0" fontId="3" fillId="3" borderId="49" xfId="0" applyFont="1" applyFill="1" applyBorder="1" applyProtection="1">
      <protection locked="0"/>
    </xf>
    <xf numFmtId="0" fontId="11" fillId="3" borderId="48" xfId="0" applyFont="1" applyFill="1" applyBorder="1" applyProtection="1">
      <protection locked="0"/>
    </xf>
    <xf numFmtId="2" fontId="3" fillId="3" borderId="50" xfId="0" applyNumberFormat="1" applyFont="1" applyFill="1" applyBorder="1" applyProtection="1">
      <protection locked="0"/>
    </xf>
    <xf numFmtId="2" fontId="11" fillId="0" borderId="51" xfId="0" applyNumberFormat="1" applyFont="1" applyFill="1" applyBorder="1" applyProtection="1">
      <protection hidden="1"/>
    </xf>
    <xf numFmtId="4" fontId="11" fillId="2" borderId="48" xfId="0" applyNumberFormat="1" applyFont="1" applyFill="1" applyBorder="1" applyProtection="1">
      <protection hidden="1"/>
    </xf>
    <xf numFmtId="0" fontId="2" fillId="2" borderId="19" xfId="0" applyFont="1" applyFill="1" applyBorder="1" applyProtection="1">
      <protection hidden="1"/>
    </xf>
    <xf numFmtId="0" fontId="10" fillId="2" borderId="52" xfId="0" applyFont="1" applyFill="1" applyBorder="1" applyAlignment="1" applyProtection="1">
      <alignment horizontal="left"/>
      <protection hidden="1"/>
    </xf>
    <xf numFmtId="4" fontId="10" fillId="2" borderId="11" xfId="0" applyNumberFormat="1" applyFont="1" applyFill="1" applyBorder="1" applyAlignment="1" applyProtection="1">
      <alignment horizontal="left"/>
      <protection hidden="1"/>
    </xf>
    <xf numFmtId="8" fontId="14" fillId="2" borderId="0" xfId="0" applyNumberFormat="1" applyFont="1" applyFill="1" applyAlignment="1" applyProtection="1">
      <alignment horizontal="left" vertical="top" wrapText="1"/>
      <protection hidden="1"/>
    </xf>
    <xf numFmtId="8" fontId="14" fillId="2" borderId="0" xfId="0" applyNumberFormat="1" applyFont="1" applyFill="1" applyAlignment="1" applyProtection="1">
      <alignment horizontal="left" vertical="top" wrapText="1"/>
      <protection hidden="1"/>
    </xf>
    <xf numFmtId="0" fontId="10" fillId="2" borderId="0" xfId="0" applyFont="1" applyFill="1" applyBorder="1" applyAlignment="1" applyProtection="1">
      <alignment horizontal="left"/>
      <protection hidden="1"/>
    </xf>
    <xf numFmtId="0" fontId="10" fillId="0" borderId="21" xfId="0" applyFont="1" applyFill="1" applyBorder="1" applyAlignment="1" applyProtection="1">
      <alignment wrapText="1"/>
      <protection hidden="1"/>
    </xf>
    <xf numFmtId="0" fontId="10" fillId="0" borderId="22" xfId="0" applyFont="1" applyFill="1" applyBorder="1" applyAlignment="1" applyProtection="1">
      <protection hidden="1"/>
    </xf>
    <xf numFmtId="0" fontId="10" fillId="0" borderId="53" xfId="0" applyFont="1" applyFill="1" applyBorder="1" applyAlignment="1" applyProtection="1">
      <protection hidden="1"/>
    </xf>
    <xf numFmtId="4" fontId="10" fillId="2" borderId="20" xfId="0" applyNumberFormat="1" applyFont="1" applyFill="1" applyBorder="1" applyAlignment="1" applyProtection="1">
      <alignment horizontal="left"/>
      <protection hidden="1"/>
    </xf>
    <xf numFmtId="0" fontId="10" fillId="2" borderId="30" xfId="0" applyFont="1" applyFill="1" applyBorder="1" applyAlignment="1" applyProtection="1">
      <alignment horizontal="left"/>
      <protection hidden="1"/>
    </xf>
    <xf numFmtId="14" fontId="10" fillId="0" borderId="26" xfId="0" applyNumberFormat="1" applyFont="1" applyFill="1" applyBorder="1" applyAlignment="1" applyProtection="1">
      <alignment horizontal="right" wrapText="1"/>
      <protection hidden="1"/>
    </xf>
    <xf numFmtId="14" fontId="10" fillId="0" borderId="29" xfId="0" applyNumberFormat="1" applyFont="1" applyFill="1" applyBorder="1" applyAlignment="1" applyProtection="1">
      <alignment horizontal="right" wrapText="1"/>
      <protection hidden="1"/>
    </xf>
    <xf numFmtId="14" fontId="10" fillId="0" borderId="30" xfId="0" applyNumberFormat="1" applyFont="1" applyFill="1" applyBorder="1" applyAlignment="1" applyProtection="1">
      <alignment horizontal="right" wrapText="1"/>
      <protection hidden="1"/>
    </xf>
    <xf numFmtId="14" fontId="10" fillId="0" borderId="31" xfId="0" applyNumberFormat="1" applyFont="1" applyFill="1" applyBorder="1" applyAlignment="1" applyProtection="1">
      <alignment horizontal="right" wrapText="1"/>
      <protection hidden="1"/>
    </xf>
    <xf numFmtId="4" fontId="10" fillId="2" borderId="28" xfId="0" applyNumberFormat="1" applyFont="1" applyFill="1" applyBorder="1" applyAlignment="1" applyProtection="1">
      <alignment horizontal="left"/>
      <protection hidden="1"/>
    </xf>
    <xf numFmtId="0" fontId="11" fillId="2" borderId="11" xfId="0" applyFont="1" applyFill="1" applyBorder="1" applyProtection="1">
      <protection hidden="1"/>
    </xf>
    <xf numFmtId="0" fontId="11" fillId="2" borderId="10" xfId="0" applyFont="1" applyFill="1" applyBorder="1" applyProtection="1">
      <protection hidden="1"/>
    </xf>
    <xf numFmtId="8" fontId="11" fillId="2" borderId="54" xfId="0" applyNumberFormat="1" applyFont="1" applyFill="1" applyBorder="1" applyProtection="1">
      <protection hidden="1"/>
    </xf>
    <xf numFmtId="8" fontId="11" fillId="2" borderId="0" xfId="0" applyNumberFormat="1" applyFont="1" applyFill="1" applyBorder="1" applyProtection="1">
      <protection hidden="1"/>
    </xf>
    <xf numFmtId="2" fontId="2" fillId="2" borderId="0" xfId="0" applyNumberFormat="1" applyFont="1" applyFill="1" applyProtection="1">
      <protection hidden="1"/>
    </xf>
    <xf numFmtId="0" fontId="11" fillId="2" borderId="45" xfId="0" applyFont="1" applyFill="1" applyBorder="1" applyProtection="1">
      <protection hidden="1"/>
    </xf>
    <xf numFmtId="8" fontId="11" fillId="2" borderId="0" xfId="0" applyNumberFormat="1" applyFont="1" applyFill="1" applyProtection="1">
      <protection hidden="1"/>
    </xf>
    <xf numFmtId="0" fontId="11" fillId="2" borderId="38" xfId="0" applyFont="1" applyFill="1" applyBorder="1" applyProtection="1">
      <protection hidden="1"/>
    </xf>
    <xf numFmtId="0" fontId="11" fillId="2" borderId="19" xfId="0" applyFont="1" applyFill="1" applyBorder="1" applyProtection="1">
      <protection hidden="1"/>
    </xf>
    <xf numFmtId="2" fontId="3" fillId="3" borderId="55" xfId="0" applyNumberFormat="1" applyFont="1" applyFill="1" applyBorder="1" applyProtection="1">
      <protection locked="0"/>
    </xf>
    <xf numFmtId="2" fontId="3" fillId="3" borderId="56" xfId="0" applyNumberFormat="1" applyFont="1" applyFill="1" applyBorder="1" applyProtection="1">
      <protection locked="0"/>
    </xf>
    <xf numFmtId="0" fontId="11" fillId="2" borderId="49" xfId="0" applyFont="1" applyFill="1" applyBorder="1" applyProtection="1">
      <protection hidden="1"/>
    </xf>
    <xf numFmtId="2" fontId="3" fillId="3" borderId="57" xfId="0" applyNumberFormat="1" applyFont="1" applyFill="1" applyBorder="1" applyProtection="1">
      <protection locked="0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16" fillId="2" borderId="0" xfId="0" applyFont="1" applyFill="1" applyProtection="1">
      <protection hidden="1"/>
    </xf>
    <xf numFmtId="1" fontId="16" fillId="2" borderId="0" xfId="0" applyNumberFormat="1" applyFont="1" applyFill="1" applyProtection="1">
      <protection hidden="1"/>
    </xf>
    <xf numFmtId="4" fontId="3" fillId="2" borderId="28" xfId="0" applyNumberFormat="1" applyFont="1" applyFill="1" applyBorder="1" applyProtection="1">
      <protection hidden="1"/>
    </xf>
    <xf numFmtId="0" fontId="17" fillId="2" borderId="0" xfId="0" applyFont="1" applyFill="1" applyProtection="1">
      <protection hidden="1"/>
    </xf>
    <xf numFmtId="8" fontId="17" fillId="2" borderId="0" xfId="0" applyNumberFormat="1" applyFont="1" applyFill="1" applyProtection="1">
      <protection hidden="1"/>
    </xf>
    <xf numFmtId="0" fontId="18" fillId="2" borderId="0" xfId="0" applyFont="1" applyFill="1" applyProtection="1">
      <protection hidden="1"/>
    </xf>
    <xf numFmtId="4" fontId="3" fillId="2" borderId="0" xfId="0" applyNumberFormat="1" applyFont="1" applyFill="1" applyBorder="1" applyProtection="1">
      <protection hidden="1"/>
    </xf>
    <xf numFmtId="8" fontId="15" fillId="2" borderId="0" xfId="0" applyNumberFormat="1" applyFont="1" applyFill="1" applyProtection="1">
      <protection hidden="1"/>
    </xf>
    <xf numFmtId="8" fontId="2" fillId="2" borderId="0" xfId="0" applyNumberFormat="1" applyFont="1" applyFill="1" applyProtection="1">
      <protection hidden="1"/>
    </xf>
    <xf numFmtId="0" fontId="16" fillId="2" borderId="0" xfId="0" applyFont="1" applyFill="1" applyAlignment="1" applyProtection="1">
      <alignment horizontal="center"/>
      <protection hidden="1"/>
    </xf>
    <xf numFmtId="2" fontId="16" fillId="2" borderId="0" xfId="0" applyNumberFormat="1" applyFont="1" applyFill="1" applyProtection="1">
      <protection hidden="1"/>
    </xf>
    <xf numFmtId="8" fontId="15" fillId="2" borderId="0" xfId="0" applyNumberFormat="1" applyFont="1" applyFill="1" applyBorder="1" applyProtection="1">
      <protection hidden="1"/>
    </xf>
    <xf numFmtId="8" fontId="2" fillId="2" borderId="0" xfId="0" applyNumberFormat="1" applyFont="1" applyFill="1" applyBorder="1" applyProtection="1">
      <protection hidden="1"/>
    </xf>
    <xf numFmtId="0" fontId="9" fillId="2" borderId="0" xfId="0" applyFont="1" applyFill="1" applyProtection="1">
      <protection hidden="1"/>
    </xf>
    <xf numFmtId="0" fontId="19" fillId="2" borderId="0" xfId="0" applyFont="1" applyFill="1" applyAlignment="1" applyProtection="1">
      <alignment vertical="center"/>
      <protection hidden="1"/>
    </xf>
    <xf numFmtId="164" fontId="19" fillId="2" borderId="0" xfId="0" applyNumberFormat="1" applyFont="1" applyFill="1" applyBorder="1" applyAlignment="1" applyProtection="1">
      <alignment horizontal="left" vertical="center"/>
      <protection hidden="1"/>
    </xf>
    <xf numFmtId="164" fontId="6" fillId="2" borderId="0" xfId="0" applyNumberFormat="1" applyFont="1" applyFill="1" applyBorder="1" applyAlignment="1" applyProtection="1">
      <alignment vertical="top"/>
      <protection hidden="1"/>
    </xf>
    <xf numFmtId="0" fontId="19" fillId="2" borderId="0" xfId="0" applyFont="1" applyFill="1" applyProtection="1">
      <protection hidden="1"/>
    </xf>
    <xf numFmtId="0" fontId="19" fillId="2" borderId="0" xfId="0" applyFont="1" applyFill="1" applyAlignment="1" applyProtection="1">
      <alignment horizontal="left"/>
      <protection hidden="1"/>
    </xf>
    <xf numFmtId="167" fontId="19" fillId="2" borderId="0" xfId="0" applyNumberFormat="1" applyFont="1" applyFill="1" applyBorder="1" applyAlignment="1" applyProtection="1">
      <alignment horizontal="left" vertical="center"/>
      <protection hidden="1"/>
    </xf>
    <xf numFmtId="169" fontId="19" fillId="2" borderId="0" xfId="0" applyNumberFormat="1" applyFont="1" applyFill="1" applyBorder="1" applyAlignment="1" applyProtection="1">
      <alignment horizontal="left" vertical="center"/>
      <protection hidden="1"/>
    </xf>
    <xf numFmtId="0" fontId="20" fillId="2" borderId="0" xfId="0" applyFont="1" applyFill="1" applyProtection="1">
      <protection hidden="1"/>
    </xf>
    <xf numFmtId="0" fontId="21" fillId="2" borderId="0" xfId="0" applyFont="1" applyFill="1" applyProtection="1">
      <protection hidden="1"/>
    </xf>
    <xf numFmtId="0" fontId="2" fillId="3" borderId="0" xfId="0" applyFont="1" applyFill="1" applyBorder="1" applyAlignment="1" applyProtection="1">
      <protection hidden="1"/>
    </xf>
    <xf numFmtId="0" fontId="2" fillId="3" borderId="0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11" fillId="3" borderId="0" xfId="0" applyFont="1" applyFill="1" applyProtection="1">
      <protection hidden="1"/>
    </xf>
    <xf numFmtId="0" fontId="11" fillId="2" borderId="0" xfId="0" applyFont="1" applyFill="1" applyAlignment="1" applyProtection="1">
      <protection hidden="1"/>
    </xf>
    <xf numFmtId="0" fontId="2" fillId="2" borderId="0" xfId="0" applyFont="1" applyFill="1" applyAlignment="1" applyProtection="1">
      <protection hidden="1"/>
    </xf>
    <xf numFmtId="0" fontId="11" fillId="3" borderId="0" xfId="0" applyFont="1" applyFill="1" applyBorder="1" applyAlignment="1" applyProtection="1">
      <protection hidden="1"/>
    </xf>
    <xf numFmtId="0" fontId="11" fillId="3" borderId="0" xfId="0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6" fillId="2" borderId="0" xfId="0" applyFont="1" applyFill="1" applyBorder="1" applyAlignment="1" applyProtection="1">
      <alignment horizontal="center"/>
      <protection hidden="1"/>
    </xf>
    <xf numFmtId="0" fontId="6" fillId="2" borderId="5" xfId="0" applyFont="1" applyFill="1" applyBorder="1" applyAlignment="1" applyProtection="1">
      <alignment horizontal="center"/>
      <protection hidden="1"/>
    </xf>
    <xf numFmtId="0" fontId="8" fillId="2" borderId="8" xfId="0" applyFont="1" applyFill="1" applyBorder="1" applyProtection="1">
      <protection hidden="1"/>
    </xf>
    <xf numFmtId="0" fontId="3" fillId="3" borderId="48" xfId="0" applyFont="1" applyFill="1" applyBorder="1" applyProtection="1">
      <protection locked="0"/>
    </xf>
    <xf numFmtId="0" fontId="11" fillId="3" borderId="41" xfId="0" applyFont="1" applyFill="1" applyBorder="1" applyProtection="1">
      <protection locked="0"/>
    </xf>
    <xf numFmtId="0" fontId="2" fillId="2" borderId="58" xfId="0" applyFont="1" applyFill="1" applyBorder="1" applyProtection="1">
      <protection hidden="1"/>
    </xf>
    <xf numFmtId="4" fontId="11" fillId="2" borderId="20" xfId="0" applyNumberFormat="1" applyFont="1" applyFill="1" applyBorder="1" applyProtection="1">
      <protection hidden="1"/>
    </xf>
    <xf numFmtId="0" fontId="22" fillId="0" borderId="0" xfId="1" applyFont="1" applyBorder="1" applyAlignment="1">
      <alignment vertical="top"/>
    </xf>
    <xf numFmtId="0" fontId="3" fillId="0" borderId="0" xfId="1" applyBorder="1" applyAlignment="1">
      <alignment vertical="top"/>
    </xf>
    <xf numFmtId="0" fontId="3" fillId="0" borderId="0" xfId="1" applyBorder="1" applyAlignment="1">
      <alignment horizontal="left" vertical="top" wrapText="1"/>
    </xf>
    <xf numFmtId="0" fontId="10" fillId="0" borderId="36" xfId="1" applyFont="1" applyBorder="1" applyAlignment="1">
      <alignment vertical="top"/>
    </xf>
    <xf numFmtId="0" fontId="10" fillId="0" borderId="35" xfId="1" applyFont="1" applyBorder="1" applyAlignment="1">
      <alignment vertical="top"/>
    </xf>
    <xf numFmtId="0" fontId="10" fillId="0" borderId="36" xfId="1" applyFont="1" applyBorder="1" applyAlignment="1">
      <alignment horizontal="left" vertical="top" wrapText="1"/>
    </xf>
    <xf numFmtId="0" fontId="3" fillId="0" borderId="40" xfId="1" applyBorder="1" applyAlignment="1">
      <alignment vertical="top"/>
    </xf>
    <xf numFmtId="14" fontId="3" fillId="0" borderId="56" xfId="1" applyNumberFormat="1" applyBorder="1" applyAlignment="1">
      <alignment vertical="top"/>
    </xf>
    <xf numFmtId="0" fontId="3" fillId="0" borderId="40" xfId="1" applyFont="1" applyBorder="1" applyAlignment="1">
      <alignment horizontal="left" vertical="top" wrapText="1"/>
    </xf>
    <xf numFmtId="0" fontId="3" fillId="0" borderId="40" xfId="1" applyFont="1" applyBorder="1" applyAlignment="1">
      <alignment vertical="top"/>
    </xf>
    <xf numFmtId="0" fontId="3" fillId="0" borderId="40" xfId="1" applyFont="1" applyBorder="1" applyAlignment="1">
      <alignment horizontal="right" vertical="top"/>
    </xf>
    <xf numFmtId="14" fontId="3" fillId="0" borderId="56" xfId="1" applyNumberFormat="1" applyBorder="1" applyAlignment="1">
      <alignment horizontal="right" vertical="top"/>
    </xf>
    <xf numFmtId="0" fontId="3" fillId="0" borderId="22" xfId="1" applyBorder="1" applyAlignment="1">
      <alignment vertical="top"/>
    </xf>
    <xf numFmtId="0" fontId="3" fillId="0" borderId="59" xfId="1" applyBorder="1" applyAlignment="1">
      <alignment vertical="top"/>
    </xf>
    <xf numFmtId="0" fontId="3" fillId="0" borderId="22" xfId="1" applyBorder="1" applyAlignment="1">
      <alignment horizontal="left" vertical="top" wrapText="1"/>
    </xf>
    <xf numFmtId="0" fontId="3" fillId="0" borderId="56" xfId="1" applyBorder="1" applyAlignment="1">
      <alignment vertical="top"/>
    </xf>
    <xf numFmtId="0" fontId="3" fillId="0" borderId="40" xfId="1" applyBorder="1" applyAlignment="1">
      <alignment horizontal="left" vertical="top" wrapText="1"/>
    </xf>
    <xf numFmtId="14" fontId="1" fillId="0" borderId="0" xfId="0" applyNumberFormat="1" applyFont="1" applyAlignment="1">
      <alignment horizontal="right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23" fillId="2" borderId="0" xfId="0" applyFont="1" applyFill="1" applyAlignment="1" applyProtection="1">
      <alignment horizontal="right"/>
      <protection hidden="1"/>
    </xf>
    <xf numFmtId="0" fontId="23" fillId="0" borderId="0" xfId="0" applyFont="1" applyFill="1" applyAlignment="1" applyProtection="1">
      <alignment horizontal="right"/>
      <protection hidden="1"/>
    </xf>
    <xf numFmtId="0" fontId="24" fillId="0" borderId="0" xfId="0" applyFont="1"/>
  </cellXfs>
  <cellStyles count="2">
    <cellStyle name="Standard" xfId="0" builtinId="0"/>
    <cellStyle name="Standard_IuK-Plan4" xfId="1"/>
  </cellStyles>
  <dxfs count="108">
    <dxf>
      <fill>
        <patternFill patternType="lightDown">
          <bgColor theme="0" tint="-0.24994659260841701"/>
        </patternFill>
      </fill>
    </dxf>
    <dxf>
      <fill>
        <patternFill patternType="lightDown"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numFmt numFmtId="169" formatCode="&quot;Facharbeiter ( &quot;#,##0\ &quot; €/Monat)&quot;"/>
    </dxf>
    <dxf>
      <numFmt numFmtId="168" formatCode="&quot;Facharbeiter, Laboranten u.Ä. (&quot;#,##0\ &quot; €/Monat)&quot;"/>
    </dxf>
    <dxf>
      <numFmt numFmtId="167" formatCode="&quot;Techniker, Meister ( &quot;#,##0\ &quot; €/Monat)&quot;"/>
    </dxf>
    <dxf>
      <numFmt numFmtId="166" formatCode="&quot;Techniker, Meister u.Ä. (&quot;#,##0\ &quot; €/Monat)&quot;"/>
    </dxf>
    <dxf>
      <fill>
        <patternFill>
          <bgColor rgb="FFFF0000"/>
        </patternFill>
      </fill>
    </dxf>
    <dxf>
      <numFmt numFmtId="165" formatCode="&quot;Akademiker, Dipl. Ing. u.Ä. (&quot;#,##0\ &quot; €/Monat)&quot;"/>
    </dxf>
    <dxf>
      <fill>
        <patternFill>
          <bgColor rgb="FFFF0000"/>
        </patternFill>
      </fill>
    </dxf>
    <dxf>
      <numFmt numFmtId="164" formatCode="&quot;Wiss. Personal ( &quot;#,##0\ &quot; €/Monat)&quot;"/>
    </dxf>
    <dxf>
      <font>
        <color theme="0"/>
      </font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ill>
        <patternFill patternType="lightDown">
          <bgColor theme="0" tint="-0.24994659260841701"/>
        </patternFill>
      </fill>
    </dxf>
    <dxf>
      <fill>
        <patternFill patternType="lightDown"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numFmt numFmtId="169" formatCode="&quot;Facharbeiter ( &quot;#,##0\ &quot; €/Monat)&quot;"/>
    </dxf>
    <dxf>
      <numFmt numFmtId="168" formatCode="&quot;Facharbeiter, Laboranten u.Ä. (&quot;#,##0\ &quot; €/Monat)&quot;"/>
    </dxf>
    <dxf>
      <numFmt numFmtId="167" formatCode="&quot;Techniker, Meister ( &quot;#,##0\ &quot; €/Monat)&quot;"/>
    </dxf>
    <dxf>
      <numFmt numFmtId="166" formatCode="&quot;Techniker, Meister u.Ä. (&quot;#,##0\ &quot; €/Monat)&quot;"/>
    </dxf>
    <dxf>
      <fill>
        <patternFill>
          <bgColor rgb="FFFF0000"/>
        </patternFill>
      </fill>
    </dxf>
    <dxf>
      <numFmt numFmtId="165" formatCode="&quot;Akademiker, Dipl. Ing. u.Ä. (&quot;#,##0\ &quot; €/Monat)&quot;"/>
    </dxf>
    <dxf>
      <fill>
        <patternFill>
          <bgColor rgb="FFFF0000"/>
        </patternFill>
      </fill>
    </dxf>
    <dxf>
      <numFmt numFmtId="164" formatCode="&quot;Wiss. Personal ( &quot;#,##0\ &quot; €/Monat)&quot;"/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ill>
        <patternFill patternType="lightDown">
          <bgColor theme="0" tint="-0.24994659260841701"/>
        </patternFill>
      </fill>
    </dxf>
    <dxf>
      <fill>
        <patternFill patternType="lightDown"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numFmt numFmtId="169" formatCode="&quot;Facharbeiter ( &quot;#,##0\ &quot; €/Monat)&quot;"/>
    </dxf>
    <dxf>
      <numFmt numFmtId="168" formatCode="&quot;Facharbeiter, Laboranten u.Ä. (&quot;#,##0\ &quot; €/Monat)&quot;"/>
    </dxf>
    <dxf>
      <numFmt numFmtId="167" formatCode="&quot;Techniker, Meister ( &quot;#,##0\ &quot; €/Monat)&quot;"/>
    </dxf>
    <dxf>
      <numFmt numFmtId="166" formatCode="&quot;Techniker, Meister u.Ä. (&quot;#,##0\ &quot; €/Monat)&quot;"/>
    </dxf>
    <dxf>
      <fill>
        <patternFill>
          <bgColor rgb="FFFF0000"/>
        </patternFill>
      </fill>
    </dxf>
    <dxf>
      <numFmt numFmtId="165" formatCode="&quot;Akademiker, Dipl. Ing. u.Ä. (&quot;#,##0\ &quot; €/Monat)&quot;"/>
    </dxf>
    <dxf>
      <fill>
        <patternFill>
          <bgColor rgb="FFFF0000"/>
        </patternFill>
      </fill>
    </dxf>
    <dxf>
      <numFmt numFmtId="164" formatCode="&quot;Wiss. Personal ( &quot;#,##0\ &quot; €/Monat)&quot;"/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ill>
        <patternFill patternType="lightDown">
          <bgColor theme="0" tint="-0.24994659260841701"/>
        </patternFill>
      </fill>
    </dxf>
    <dxf>
      <fill>
        <patternFill patternType="lightDown"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numFmt numFmtId="169" formatCode="&quot;Facharbeiter ( &quot;#,##0\ &quot; €/Monat)&quot;"/>
    </dxf>
    <dxf>
      <numFmt numFmtId="168" formatCode="&quot;Facharbeiter, Laboranten u.Ä. (&quot;#,##0\ &quot; €/Monat)&quot;"/>
    </dxf>
    <dxf>
      <numFmt numFmtId="167" formatCode="&quot;Techniker, Meister ( &quot;#,##0\ &quot; €/Monat)&quot;"/>
    </dxf>
    <dxf>
      <numFmt numFmtId="166" formatCode="&quot;Techniker, Meister u.Ä. (&quot;#,##0\ &quot; €/Monat)&quot;"/>
    </dxf>
    <dxf>
      <fill>
        <patternFill>
          <bgColor rgb="FFFF0000"/>
        </patternFill>
      </fill>
    </dxf>
    <dxf>
      <numFmt numFmtId="165" formatCode="&quot;Akademiker, Dipl. Ing. u.Ä. (&quot;#,##0\ &quot; €/Monat)&quot;"/>
    </dxf>
    <dxf>
      <fill>
        <patternFill>
          <bgColor rgb="FFFF0000"/>
        </patternFill>
      </fill>
    </dxf>
    <dxf>
      <numFmt numFmtId="164" formatCode="&quot;Wiss. Personal ( &quot;#,##0\ &quot; €/Monat)&quot;"/>
    </dxf>
    <dxf>
      <font>
        <color theme="0"/>
      </font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ill>
        <patternFill patternType="lightDown">
          <bgColor theme="0" tint="-0.24994659260841701"/>
        </patternFill>
      </fill>
    </dxf>
    <dxf>
      <fill>
        <patternFill patternType="lightDown">
          <bgColor theme="0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numFmt numFmtId="169" formatCode="&quot;Facharbeiter ( &quot;#,##0\ &quot; €/Monat)&quot;"/>
    </dxf>
    <dxf>
      <numFmt numFmtId="168" formatCode="&quot;Facharbeiter, Laboranten u.Ä. (&quot;#,##0\ &quot; €/Monat)&quot;"/>
    </dxf>
    <dxf>
      <numFmt numFmtId="167" formatCode="&quot;Techniker, Meister ( &quot;#,##0\ &quot; €/Monat)&quot;"/>
    </dxf>
    <dxf>
      <numFmt numFmtId="166" formatCode="&quot;Techniker, Meister u.Ä. (&quot;#,##0\ &quot; €/Monat)&quot;"/>
    </dxf>
    <dxf>
      <fill>
        <patternFill>
          <bgColor rgb="FFFF0000"/>
        </patternFill>
      </fill>
    </dxf>
    <dxf>
      <numFmt numFmtId="165" formatCode="&quot;Akademiker, Dipl. Ing. u.Ä. (&quot;#,##0\ &quot; €/Monat)&quot;"/>
    </dxf>
    <dxf>
      <fill>
        <patternFill>
          <bgColor rgb="FFFF0000"/>
        </patternFill>
      </fill>
    </dxf>
    <dxf>
      <numFmt numFmtId="164" formatCode="&quot;Wiss. Personal ( &quot;#,##0\ &quot; €/Monat)&quot;"/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ill>
        <patternFill patternType="lightDown">
          <bgColor theme="0" tint="-0.24994659260841701"/>
        </patternFill>
      </fill>
    </dxf>
    <dxf>
      <fill>
        <patternFill patternType="lightDown">
          <bgColor theme="0" tint="-0.24994659260841701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darkUp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  <dxf>
      <fill>
        <patternFill>
          <bgColor rgb="FFFF0000"/>
        </patternFill>
      </fill>
    </dxf>
    <dxf>
      <numFmt numFmtId="169" formatCode="&quot;Facharbeiter ( &quot;#,##0\ &quot; €/Monat)&quot;"/>
    </dxf>
    <dxf>
      <numFmt numFmtId="168" formatCode="&quot;Facharbeiter, Laboranten u.Ä. (&quot;#,##0\ &quot; €/Monat)&quot;"/>
    </dxf>
    <dxf>
      <numFmt numFmtId="167" formatCode="&quot;Techniker, Meister ( &quot;#,##0\ &quot; €/Monat)&quot;"/>
    </dxf>
    <dxf>
      <numFmt numFmtId="166" formatCode="&quot;Techniker, Meister u.Ä. (&quot;#,##0\ &quot; €/Monat)&quot;"/>
    </dxf>
    <dxf>
      <fill>
        <patternFill>
          <bgColor rgb="FFFF0000"/>
        </patternFill>
      </fill>
    </dxf>
    <dxf>
      <numFmt numFmtId="165" formatCode="&quot;Akademiker, Dipl. Ing. u.Ä. (&quot;#,##0\ &quot; €/Monat)&quot;"/>
    </dxf>
    <dxf>
      <fill>
        <patternFill>
          <bgColor rgb="FFFF0000"/>
        </patternFill>
      </fill>
    </dxf>
    <dxf>
      <numFmt numFmtId="164" formatCode="&quot;Wiss. Personal ( &quot;#,##0\ &quot; €/Monat)&quot;"/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ill>
        <patternFill patternType="lightDown"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B94"/>
  <sheetViews>
    <sheetView showGridLines="0" showRowColHeaders="0" zoomScaleNormal="100" workbookViewId="0">
      <selection activeCell="C15" sqref="C15"/>
    </sheetView>
  </sheetViews>
  <sheetFormatPr baseColWidth="10" defaultRowHeight="14.25" x14ac:dyDescent="0.2"/>
  <cols>
    <col min="1" max="1" width="2.42578125" style="1" customWidth="1"/>
    <col min="2" max="2" width="4.7109375" style="1" customWidth="1"/>
    <col min="3" max="3" width="29.28515625" style="1" customWidth="1"/>
    <col min="4" max="4" width="8.42578125" style="1" customWidth="1"/>
    <col min="5" max="20" width="5.42578125" style="1" customWidth="1"/>
    <col min="21" max="21" width="11.42578125" style="1" customWidth="1"/>
    <col min="22" max="22" width="2.7109375" style="1" customWidth="1"/>
    <col min="23" max="23" width="16.28515625" style="1" customWidth="1"/>
    <col min="24" max="24" width="2.42578125" style="1" customWidth="1"/>
    <col min="25" max="27" width="13" style="1" customWidth="1"/>
    <col min="28" max="16384" width="11.42578125" style="1"/>
  </cols>
  <sheetData>
    <row r="1" spans="2:27" ht="15" thickBot="1" x14ac:dyDescent="0.25">
      <c r="U1" s="188" t="s">
        <v>0</v>
      </c>
    </row>
    <row r="2" spans="2:27" ht="15.75" x14ac:dyDescent="0.2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6" t="s">
        <v>2</v>
      </c>
      <c r="P2" s="6"/>
      <c r="Q2" s="7"/>
      <c r="R2" s="7"/>
      <c r="S2" s="7"/>
      <c r="T2" s="7"/>
      <c r="U2" s="8"/>
    </row>
    <row r="3" spans="2:27" ht="15.75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1" t="s">
        <v>3</v>
      </c>
      <c r="M3" s="11"/>
      <c r="N3" s="11"/>
      <c r="O3" s="11"/>
      <c r="P3" s="11"/>
      <c r="Q3" s="12"/>
      <c r="R3" s="12"/>
      <c r="S3" s="12"/>
      <c r="T3" s="12"/>
      <c r="U3" s="13"/>
    </row>
    <row r="4" spans="2:27" ht="15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4"/>
      <c r="S4" s="10"/>
      <c r="T4" s="10"/>
      <c r="U4" s="15"/>
    </row>
    <row r="5" spans="2:27" ht="16.5" thickBot="1" x14ac:dyDescent="0.3">
      <c r="B5" s="16" t="s">
        <v>4</v>
      </c>
      <c r="C5" s="17"/>
      <c r="D5" s="18"/>
      <c r="E5" s="18"/>
      <c r="F5" s="17"/>
      <c r="G5" s="19" t="s">
        <v>5</v>
      </c>
      <c r="H5" s="17"/>
      <c r="I5" s="20"/>
      <c r="J5" s="21"/>
      <c r="K5" s="22"/>
      <c r="L5" s="17"/>
      <c r="M5" s="17"/>
      <c r="N5" s="17"/>
      <c r="O5" s="23" t="s">
        <v>6</v>
      </c>
      <c r="P5" s="19"/>
      <c r="Q5" s="24"/>
      <c r="R5" s="24"/>
      <c r="S5" s="17"/>
      <c r="T5" s="17"/>
      <c r="U5" s="25"/>
    </row>
    <row r="6" spans="2:27" x14ac:dyDescent="0.2">
      <c r="W6" s="26"/>
      <c r="X6" s="26"/>
    </row>
    <row r="7" spans="2:27" s="31" customFormat="1" ht="12.75" x14ac:dyDescent="0.2">
      <c r="B7" s="27" t="s">
        <v>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  <c r="S7" s="28"/>
      <c r="T7" s="28"/>
      <c r="U7" s="30"/>
      <c r="V7" s="29"/>
    </row>
    <row r="8" spans="2:27" s="31" customFormat="1" ht="12.75" x14ac:dyDescent="0.2">
      <c r="B8" s="32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29"/>
    </row>
    <row r="9" spans="2:27" s="31" customFormat="1" ht="27.75" customHeight="1" x14ac:dyDescent="0.2">
      <c r="B9" s="33" t="s">
        <v>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29"/>
    </row>
    <row r="10" spans="2:27" s="31" customFormat="1" ht="39.75" customHeight="1" x14ac:dyDescent="0.2">
      <c r="B10" s="33" t="s">
        <v>10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29"/>
    </row>
    <row r="11" spans="2:27" ht="15" thickBot="1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14"/>
    </row>
    <row r="12" spans="2:27" ht="15.75" customHeight="1" thickTop="1" x14ac:dyDescent="0.2">
      <c r="B12" s="35" t="s">
        <v>11</v>
      </c>
      <c r="C12" s="36"/>
      <c r="D12" s="37" t="s">
        <v>12</v>
      </c>
      <c r="E12" s="38" t="s">
        <v>13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41" t="s">
        <v>14</v>
      </c>
      <c r="Y12" s="42" t="s">
        <v>15</v>
      </c>
      <c r="Z12" s="43"/>
      <c r="AA12" s="44"/>
    </row>
    <row r="13" spans="2:27" x14ac:dyDescent="0.2">
      <c r="B13" s="45"/>
      <c r="C13" s="46"/>
      <c r="D13" s="47"/>
      <c r="E13" s="48">
        <v>1</v>
      </c>
      <c r="F13" s="49">
        <v>2</v>
      </c>
      <c r="G13" s="49">
        <v>3</v>
      </c>
      <c r="H13" s="49">
        <v>4</v>
      </c>
      <c r="I13" s="49">
        <v>5</v>
      </c>
      <c r="J13" s="49">
        <v>6</v>
      </c>
      <c r="K13" s="49">
        <v>7</v>
      </c>
      <c r="L13" s="49">
        <v>8</v>
      </c>
      <c r="M13" s="49">
        <v>9</v>
      </c>
      <c r="N13" s="49">
        <v>10</v>
      </c>
      <c r="O13" s="49">
        <v>11</v>
      </c>
      <c r="P13" s="49">
        <v>12</v>
      </c>
      <c r="Q13" s="49">
        <v>13</v>
      </c>
      <c r="R13" s="49">
        <v>14</v>
      </c>
      <c r="S13" s="49">
        <v>15</v>
      </c>
      <c r="T13" s="50"/>
      <c r="U13" s="51"/>
      <c r="Y13" s="52"/>
      <c r="Z13" s="53"/>
      <c r="AA13" s="54"/>
    </row>
    <row r="14" spans="2:27" ht="15" thickBot="1" x14ac:dyDescent="0.25">
      <c r="B14" s="55"/>
      <c r="C14" s="56"/>
      <c r="D14" s="57"/>
      <c r="E14" s="58" t="str">
        <f>IF(OR(ISBLANK($D$5),ISBLANK($J$5)),"",TEXT(DATE($J$5,MONTH(DATEVALUE($D$5&amp;"1")),E13),"TTT"))</f>
        <v/>
      </c>
      <c r="F14" s="59" t="str">
        <f t="shared" ref="F14:S14" si="0">IF(OR(ISBLANK($D$5),ISBLANK($J$5)),"",TEXT(DATE($J$5,MONTH(DATEVALUE($D$5&amp;"1")),F13),"TTT"))</f>
        <v/>
      </c>
      <c r="G14" s="59" t="str">
        <f t="shared" si="0"/>
        <v/>
      </c>
      <c r="H14" s="60" t="str">
        <f t="shared" si="0"/>
        <v/>
      </c>
      <c r="I14" s="61" t="str">
        <f t="shared" si="0"/>
        <v/>
      </c>
      <c r="J14" s="61" t="str">
        <f t="shared" si="0"/>
        <v/>
      </c>
      <c r="K14" s="61" t="str">
        <f t="shared" si="0"/>
        <v/>
      </c>
      <c r="L14" s="61" t="str">
        <f t="shared" si="0"/>
        <v/>
      </c>
      <c r="M14" s="61" t="str">
        <f t="shared" si="0"/>
        <v/>
      </c>
      <c r="N14" s="61" t="str">
        <f t="shared" si="0"/>
        <v/>
      </c>
      <c r="O14" s="59" t="str">
        <f t="shared" si="0"/>
        <v/>
      </c>
      <c r="P14" s="59" t="str">
        <f t="shared" si="0"/>
        <v/>
      </c>
      <c r="Q14" s="60" t="str">
        <f t="shared" si="0"/>
        <v/>
      </c>
      <c r="R14" s="61" t="str">
        <f t="shared" si="0"/>
        <v/>
      </c>
      <c r="S14" s="59" t="str">
        <f t="shared" si="0"/>
        <v/>
      </c>
      <c r="T14" s="62"/>
      <c r="U14" s="63"/>
      <c r="Y14" s="52"/>
      <c r="Z14" s="53"/>
      <c r="AA14" s="54"/>
    </row>
    <row r="15" spans="2:27" ht="15" thickTop="1" x14ac:dyDescent="0.2">
      <c r="B15" s="64">
        <v>1</v>
      </c>
      <c r="C15" s="65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9" t="str">
        <f>IF(SUM(E15:T15)&gt;0,MIN(160,SUM(E15:T15)),"")</f>
        <v/>
      </c>
      <c r="Y15" s="52"/>
      <c r="Z15" s="53"/>
      <c r="AA15" s="54"/>
    </row>
    <row r="16" spans="2:27" x14ac:dyDescent="0.2">
      <c r="B16" s="70">
        <v>2</v>
      </c>
      <c r="C16" s="71"/>
      <c r="D16" s="72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73"/>
      <c r="U16" s="74" t="str">
        <f t="shared" ref="U16:U37" si="1">IF(SUM(E16:T16)&gt;0,MIN(160,SUM(E16:T16)),"")</f>
        <v/>
      </c>
      <c r="Y16" s="52"/>
      <c r="Z16" s="53"/>
      <c r="AA16" s="54"/>
    </row>
    <row r="17" spans="2:28" x14ac:dyDescent="0.2">
      <c r="B17" s="75">
        <v>3</v>
      </c>
      <c r="C17" s="71"/>
      <c r="D17" s="72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73"/>
      <c r="U17" s="74" t="str">
        <f t="shared" si="1"/>
        <v/>
      </c>
      <c r="Y17" s="52"/>
      <c r="Z17" s="53"/>
      <c r="AA17" s="54"/>
    </row>
    <row r="18" spans="2:28" x14ac:dyDescent="0.2">
      <c r="B18" s="76">
        <v>4</v>
      </c>
      <c r="C18" s="71"/>
      <c r="D18" s="72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73"/>
      <c r="U18" s="74" t="str">
        <f t="shared" si="1"/>
        <v/>
      </c>
      <c r="Y18" s="52"/>
      <c r="Z18" s="53"/>
      <c r="AA18" s="54"/>
    </row>
    <row r="19" spans="2:28" x14ac:dyDescent="0.2">
      <c r="B19" s="70">
        <v>5</v>
      </c>
      <c r="C19" s="71"/>
      <c r="D19" s="72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73"/>
      <c r="U19" s="74" t="str">
        <f t="shared" si="1"/>
        <v/>
      </c>
      <c r="W19" s="26"/>
      <c r="X19" s="26"/>
      <c r="Y19" s="52"/>
      <c r="Z19" s="53"/>
      <c r="AA19" s="54"/>
    </row>
    <row r="20" spans="2:28" x14ac:dyDescent="0.2">
      <c r="B20" s="76">
        <v>6</v>
      </c>
      <c r="C20" s="71"/>
      <c r="D20" s="72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73"/>
      <c r="U20" s="74" t="str">
        <f t="shared" si="1"/>
        <v/>
      </c>
      <c r="Y20" s="52"/>
      <c r="Z20" s="53"/>
      <c r="AA20" s="54"/>
    </row>
    <row r="21" spans="2:28" x14ac:dyDescent="0.2">
      <c r="B21" s="76">
        <v>7</v>
      </c>
      <c r="C21" s="71"/>
      <c r="D21" s="72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73"/>
      <c r="U21" s="74" t="str">
        <f t="shared" si="1"/>
        <v/>
      </c>
      <c r="Y21" s="52"/>
      <c r="Z21" s="53"/>
      <c r="AA21" s="54"/>
    </row>
    <row r="22" spans="2:28" x14ac:dyDescent="0.2">
      <c r="B22" s="70">
        <v>8</v>
      </c>
      <c r="C22" s="71"/>
      <c r="D22" s="72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3"/>
      <c r="U22" s="74" t="str">
        <f t="shared" si="1"/>
        <v/>
      </c>
      <c r="X22" s="14"/>
      <c r="Y22" s="52"/>
      <c r="Z22" s="53"/>
      <c r="AA22" s="54"/>
      <c r="AB22" s="14"/>
    </row>
    <row r="23" spans="2:28" x14ac:dyDescent="0.2">
      <c r="B23" s="75">
        <v>9</v>
      </c>
      <c r="C23" s="71"/>
      <c r="D23" s="72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73"/>
      <c r="U23" s="74" t="str">
        <f t="shared" si="1"/>
        <v/>
      </c>
      <c r="X23" s="14"/>
      <c r="Y23" s="52"/>
      <c r="Z23" s="53"/>
      <c r="AA23" s="54"/>
      <c r="AB23" s="14"/>
    </row>
    <row r="24" spans="2:28" x14ac:dyDescent="0.2">
      <c r="B24" s="75">
        <v>10</v>
      </c>
      <c r="C24" s="77"/>
      <c r="D24" s="78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3"/>
      <c r="U24" s="74" t="str">
        <f t="shared" si="1"/>
        <v/>
      </c>
      <c r="X24" s="14"/>
      <c r="Y24" s="79"/>
      <c r="Z24" s="80"/>
      <c r="AA24" s="81"/>
      <c r="AB24" s="14"/>
    </row>
    <row r="25" spans="2:28" x14ac:dyDescent="0.2">
      <c r="B25" s="75">
        <v>11</v>
      </c>
      <c r="C25" s="71"/>
      <c r="D25" s="72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73"/>
      <c r="U25" s="74" t="str">
        <f t="shared" si="1"/>
        <v/>
      </c>
      <c r="Y25" s="14"/>
      <c r="Z25" s="14"/>
      <c r="AA25" s="14"/>
    </row>
    <row r="26" spans="2:28" x14ac:dyDescent="0.2">
      <c r="B26" s="75">
        <v>12</v>
      </c>
      <c r="C26" s="71"/>
      <c r="D26" s="72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73"/>
      <c r="U26" s="74" t="str">
        <f t="shared" si="1"/>
        <v/>
      </c>
    </row>
    <row r="27" spans="2:28" x14ac:dyDescent="0.2">
      <c r="B27" s="75">
        <v>13</v>
      </c>
      <c r="C27" s="77"/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73"/>
      <c r="U27" s="74" t="str">
        <f t="shared" si="1"/>
        <v/>
      </c>
    </row>
    <row r="28" spans="2:28" x14ac:dyDescent="0.2">
      <c r="B28" s="76">
        <v>14</v>
      </c>
      <c r="C28" s="82"/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73"/>
      <c r="U28" s="74" t="str">
        <f t="shared" si="1"/>
        <v/>
      </c>
    </row>
    <row r="29" spans="2:28" x14ac:dyDescent="0.2">
      <c r="B29" s="76">
        <v>15</v>
      </c>
      <c r="C29" s="83"/>
      <c r="D29" s="72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84"/>
      <c r="U29" s="85" t="str">
        <f t="shared" si="1"/>
        <v/>
      </c>
    </row>
    <row r="30" spans="2:28" x14ac:dyDescent="0.2">
      <c r="B30" s="64">
        <v>16</v>
      </c>
      <c r="C30" s="65"/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86"/>
      <c r="U30" s="74" t="str">
        <f t="shared" si="1"/>
        <v/>
      </c>
      <c r="W30" s="87"/>
      <c r="X30" s="87"/>
    </row>
    <row r="31" spans="2:28" x14ac:dyDescent="0.2">
      <c r="B31" s="76">
        <v>17</v>
      </c>
      <c r="C31" s="71"/>
      <c r="D31" s="72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84"/>
      <c r="U31" s="85" t="str">
        <f t="shared" si="1"/>
        <v/>
      </c>
    </row>
    <row r="32" spans="2:28" x14ac:dyDescent="0.2">
      <c r="B32" s="64">
        <v>18</v>
      </c>
      <c r="C32" s="71"/>
      <c r="D32" s="72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84"/>
      <c r="U32" s="85" t="str">
        <f t="shared" si="1"/>
        <v/>
      </c>
    </row>
    <row r="33" spans="1:27" x14ac:dyDescent="0.2">
      <c r="B33" s="76">
        <v>19</v>
      </c>
      <c r="C33" s="71"/>
      <c r="D33" s="72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84"/>
      <c r="U33" s="85" t="str">
        <f t="shared" si="1"/>
        <v/>
      </c>
    </row>
    <row r="34" spans="1:27" x14ac:dyDescent="0.2">
      <c r="B34" s="64">
        <v>20</v>
      </c>
      <c r="C34" s="71"/>
      <c r="D34" s="72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84"/>
      <c r="U34" s="85" t="str">
        <f t="shared" si="1"/>
        <v/>
      </c>
    </row>
    <row r="35" spans="1:27" x14ac:dyDescent="0.2">
      <c r="B35" s="76">
        <v>21</v>
      </c>
      <c r="C35" s="71"/>
      <c r="D35" s="72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84"/>
      <c r="U35" s="85" t="str">
        <f t="shared" si="1"/>
        <v/>
      </c>
    </row>
    <row r="36" spans="1:27" x14ac:dyDescent="0.2">
      <c r="B36" s="64">
        <v>22</v>
      </c>
      <c r="C36" s="71"/>
      <c r="D36" s="72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84"/>
      <c r="U36" s="85" t="str">
        <f t="shared" si="1"/>
        <v/>
      </c>
    </row>
    <row r="37" spans="1:27" ht="15" thickBot="1" x14ac:dyDescent="0.25">
      <c r="B37" s="88">
        <v>23</v>
      </c>
      <c r="C37" s="89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2"/>
      <c r="U37" s="93" t="str">
        <f t="shared" si="1"/>
        <v/>
      </c>
    </row>
    <row r="38" spans="1:27" ht="15.75" thickTop="1" thickBot="1" x14ac:dyDescent="0.25"/>
    <row r="39" spans="1:27" ht="15.75" customHeight="1" thickTop="1" x14ac:dyDescent="0.2">
      <c r="A39" s="94"/>
      <c r="B39" s="35" t="str">
        <f>B12</f>
        <v>Name</v>
      </c>
      <c r="C39" s="36"/>
      <c r="D39" s="95" t="str">
        <f>D12</f>
        <v>Gruppe</v>
      </c>
      <c r="E39" s="38" t="s">
        <v>13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96" t="s">
        <v>16</v>
      </c>
      <c r="W39" s="97" t="s">
        <v>17</v>
      </c>
      <c r="X39" s="98"/>
    </row>
    <row r="40" spans="1:27" ht="16.5" customHeight="1" x14ac:dyDescent="0.2">
      <c r="A40" s="94"/>
      <c r="B40" s="45"/>
      <c r="C40" s="46"/>
      <c r="D40" s="99"/>
      <c r="E40" s="100">
        <v>16</v>
      </c>
      <c r="F40" s="101">
        <v>17</v>
      </c>
      <c r="G40" s="101">
        <v>18</v>
      </c>
      <c r="H40" s="101">
        <v>19</v>
      </c>
      <c r="I40" s="101">
        <v>20</v>
      </c>
      <c r="J40" s="101">
        <v>21</v>
      </c>
      <c r="K40" s="101">
        <v>22</v>
      </c>
      <c r="L40" s="101">
        <v>23</v>
      </c>
      <c r="M40" s="101">
        <v>24</v>
      </c>
      <c r="N40" s="101">
        <v>25</v>
      </c>
      <c r="O40" s="101">
        <v>26</v>
      </c>
      <c r="P40" s="101">
        <v>27</v>
      </c>
      <c r="Q40" s="101">
        <v>28</v>
      </c>
      <c r="R40" s="101">
        <v>29</v>
      </c>
      <c r="S40" s="101">
        <v>30</v>
      </c>
      <c r="T40" s="102">
        <v>31</v>
      </c>
      <c r="U40" s="103"/>
      <c r="V40" s="31"/>
      <c r="W40" s="97"/>
      <c r="X40" s="98"/>
    </row>
    <row r="41" spans="1:27" ht="16.5" customHeight="1" thickBot="1" x14ac:dyDescent="0.25">
      <c r="A41" s="94"/>
      <c r="B41" s="55"/>
      <c r="C41" s="56"/>
      <c r="D41" s="104"/>
      <c r="E41" s="105" t="str">
        <f>IF(OR(ISBLANK($D$5),ISBLANK($J$5)),"",TEXT(DATE($J$5,MONTH(DATEVALUE($D$5&amp;"1")),E40),"TTT"))</f>
        <v/>
      </c>
      <c r="F41" s="106" t="str">
        <f t="shared" ref="F41:T41" si="2">IF(OR(ISBLANK($D$5),ISBLANK($J$5)),"",TEXT(DATE($J$5,MONTH(DATEVALUE($D$5&amp;"1")),F40),"TTT"))</f>
        <v/>
      </c>
      <c r="G41" s="107" t="str">
        <f t="shared" si="2"/>
        <v/>
      </c>
      <c r="H41" s="108" t="str">
        <f t="shared" si="2"/>
        <v/>
      </c>
      <c r="I41" s="106" t="str">
        <f t="shared" si="2"/>
        <v/>
      </c>
      <c r="J41" s="106" t="str">
        <f t="shared" si="2"/>
        <v/>
      </c>
      <c r="K41" s="106" t="str">
        <f t="shared" si="2"/>
        <v/>
      </c>
      <c r="L41" s="107" t="str">
        <f t="shared" si="2"/>
        <v/>
      </c>
      <c r="M41" s="108" t="str">
        <f t="shared" si="2"/>
        <v/>
      </c>
      <c r="N41" s="108" t="str">
        <f t="shared" si="2"/>
        <v/>
      </c>
      <c r="O41" s="108" t="str">
        <f t="shared" si="2"/>
        <v/>
      </c>
      <c r="P41" s="108" t="str">
        <f t="shared" si="2"/>
        <v/>
      </c>
      <c r="Q41" s="108" t="str">
        <f t="shared" si="2"/>
        <v/>
      </c>
      <c r="R41" s="106" t="str">
        <f t="shared" si="2"/>
        <v/>
      </c>
      <c r="S41" s="107" t="str">
        <f t="shared" si="2"/>
        <v/>
      </c>
      <c r="T41" s="108" t="str">
        <f t="shared" si="2"/>
        <v/>
      </c>
      <c r="U41" s="109"/>
      <c r="V41" s="31"/>
      <c r="W41" s="97"/>
      <c r="X41" s="98"/>
    </row>
    <row r="42" spans="1:27" ht="15" thickTop="1" x14ac:dyDescent="0.2">
      <c r="B42" s="110">
        <f>B15</f>
        <v>1</v>
      </c>
      <c r="C42" s="111" t="str">
        <f t="shared" ref="C42:D57" si="3">IF(ISBLANK(C15),"",C15)</f>
        <v/>
      </c>
      <c r="D42" s="111" t="str">
        <f t="shared" si="3"/>
        <v/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74" t="str">
        <f t="shared" ref="U42:U64" si="4">IF(SUM(E42:T42,U15)&gt;0,MIN(160,SUM(E42:T42,U15)),"")</f>
        <v/>
      </c>
      <c r="V42" s="31"/>
      <c r="W42" s="112" t="str">
        <f>IF(U42="","",IF(ISBLANK(D15),"Bitte Gruppe 1-2-3 eingeben! Siehe Fußzeile",IF($U$5="","Bitte Jahr des Projektbeginns eingeben",U42*VLOOKUP(D15,N$69:U$71,2,1)/160)))</f>
        <v/>
      </c>
      <c r="X42" s="113"/>
      <c r="AA42" s="114"/>
    </row>
    <row r="43" spans="1:27" ht="15.75" customHeight="1" x14ac:dyDescent="0.2">
      <c r="B43" s="75">
        <f>B16</f>
        <v>2</v>
      </c>
      <c r="C43" s="115" t="str">
        <f t="shared" si="3"/>
        <v/>
      </c>
      <c r="D43" s="76" t="str">
        <f t="shared" si="3"/>
        <v/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74" t="str">
        <f t="shared" si="4"/>
        <v/>
      </c>
      <c r="V43" s="31"/>
      <c r="W43" s="112" t="str">
        <f t="shared" ref="W43:W64" si="5">IF(U43="","",IF(ISBLANK(D16),"Bitte Gruppe 1-2-3 eingeben! Siehe Fußzeile",IF($U$5="","Bitte Jahr des Projektbeginns eingeben",U43*VLOOKUP(D16,N$69:U$71,2,1)/160)))</f>
        <v/>
      </c>
      <c r="X43" s="113"/>
    </row>
    <row r="44" spans="1:27" x14ac:dyDescent="0.2">
      <c r="B44" s="75">
        <f>B17</f>
        <v>3</v>
      </c>
      <c r="C44" s="115" t="str">
        <f t="shared" si="3"/>
        <v/>
      </c>
      <c r="D44" s="76" t="str">
        <f t="shared" si="3"/>
        <v/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74" t="str">
        <f t="shared" si="4"/>
        <v/>
      </c>
      <c r="V44" s="31"/>
      <c r="W44" s="112" t="str">
        <f t="shared" si="5"/>
        <v/>
      </c>
      <c r="X44" s="116"/>
    </row>
    <row r="45" spans="1:27" x14ac:dyDescent="0.2">
      <c r="B45" s="75">
        <f>B18</f>
        <v>4</v>
      </c>
      <c r="C45" s="117" t="str">
        <f t="shared" si="3"/>
        <v/>
      </c>
      <c r="D45" s="76" t="str">
        <f t="shared" si="3"/>
        <v/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74" t="str">
        <f t="shared" si="4"/>
        <v/>
      </c>
      <c r="V45" s="31"/>
      <c r="W45" s="112" t="str">
        <f t="shared" si="5"/>
        <v/>
      </c>
      <c r="X45" s="113"/>
    </row>
    <row r="46" spans="1:27" x14ac:dyDescent="0.2">
      <c r="B46" s="76">
        <f>B19</f>
        <v>5</v>
      </c>
      <c r="C46" s="117" t="str">
        <f t="shared" si="3"/>
        <v/>
      </c>
      <c r="D46" s="76" t="str">
        <f t="shared" si="3"/>
        <v/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74" t="str">
        <f t="shared" si="4"/>
        <v/>
      </c>
      <c r="V46" s="31"/>
      <c r="W46" s="112" t="str">
        <f t="shared" si="5"/>
        <v/>
      </c>
      <c r="X46" s="113"/>
    </row>
    <row r="47" spans="1:27" x14ac:dyDescent="0.2">
      <c r="B47" s="70">
        <v>6</v>
      </c>
      <c r="C47" s="117" t="str">
        <f t="shared" si="3"/>
        <v/>
      </c>
      <c r="D47" s="64" t="str">
        <f t="shared" si="3"/>
        <v/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74" t="str">
        <f t="shared" si="4"/>
        <v/>
      </c>
      <c r="V47" s="31"/>
      <c r="W47" s="112" t="str">
        <f t="shared" si="5"/>
        <v/>
      </c>
      <c r="X47" s="113"/>
    </row>
    <row r="48" spans="1:27" x14ac:dyDescent="0.2">
      <c r="B48" s="76">
        <v>7</v>
      </c>
      <c r="C48" s="117" t="str">
        <f t="shared" si="3"/>
        <v/>
      </c>
      <c r="D48" s="64" t="str">
        <f t="shared" si="3"/>
        <v/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74" t="str">
        <f t="shared" si="4"/>
        <v/>
      </c>
      <c r="V48" s="31"/>
      <c r="W48" s="112" t="str">
        <f t="shared" si="5"/>
        <v/>
      </c>
      <c r="X48" s="113"/>
    </row>
    <row r="49" spans="2:24" x14ac:dyDescent="0.2">
      <c r="B49" s="70">
        <v>8</v>
      </c>
      <c r="C49" s="117" t="str">
        <f t="shared" si="3"/>
        <v/>
      </c>
      <c r="D49" s="64" t="str">
        <f t="shared" si="3"/>
        <v/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74" t="str">
        <f t="shared" si="4"/>
        <v/>
      </c>
      <c r="V49" s="31"/>
      <c r="W49" s="112" t="str">
        <f t="shared" si="5"/>
        <v/>
      </c>
      <c r="X49" s="116"/>
    </row>
    <row r="50" spans="2:24" x14ac:dyDescent="0.2">
      <c r="B50" s="75">
        <f>B23</f>
        <v>9</v>
      </c>
      <c r="C50" s="118" t="str">
        <f t="shared" si="3"/>
        <v/>
      </c>
      <c r="D50" s="64" t="str">
        <f t="shared" si="3"/>
        <v/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74" t="str">
        <f t="shared" si="4"/>
        <v/>
      </c>
      <c r="V50" s="31"/>
      <c r="W50" s="112" t="str">
        <f t="shared" si="5"/>
        <v/>
      </c>
      <c r="X50" s="113"/>
    </row>
    <row r="51" spans="2:24" x14ac:dyDescent="0.2">
      <c r="B51" s="76">
        <f>B24</f>
        <v>10</v>
      </c>
      <c r="C51" s="117" t="str">
        <f t="shared" si="3"/>
        <v/>
      </c>
      <c r="D51" s="64" t="str">
        <f t="shared" si="3"/>
        <v/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74" t="str">
        <f t="shared" si="4"/>
        <v/>
      </c>
      <c r="V51" s="31"/>
      <c r="W51" s="112" t="str">
        <f t="shared" si="5"/>
        <v/>
      </c>
      <c r="X51" s="113"/>
    </row>
    <row r="52" spans="2:24" x14ac:dyDescent="0.2">
      <c r="B52" s="70">
        <v>11</v>
      </c>
      <c r="C52" s="117" t="str">
        <f t="shared" si="3"/>
        <v/>
      </c>
      <c r="D52" s="64" t="str">
        <f t="shared" si="3"/>
        <v/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74" t="str">
        <f t="shared" si="4"/>
        <v/>
      </c>
      <c r="V52" s="31"/>
      <c r="W52" s="112" t="str">
        <f t="shared" si="5"/>
        <v/>
      </c>
      <c r="X52" s="113"/>
    </row>
    <row r="53" spans="2:24" x14ac:dyDescent="0.2">
      <c r="B53" s="75">
        <v>12</v>
      </c>
      <c r="C53" s="118" t="str">
        <f t="shared" si="3"/>
        <v/>
      </c>
      <c r="D53" s="76" t="str">
        <f t="shared" si="3"/>
        <v/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74" t="str">
        <f t="shared" si="4"/>
        <v/>
      </c>
      <c r="V53" s="31"/>
      <c r="W53" s="112" t="str">
        <f t="shared" si="5"/>
        <v/>
      </c>
      <c r="X53" s="113"/>
    </row>
    <row r="54" spans="2:24" x14ac:dyDescent="0.2">
      <c r="B54" s="75">
        <v>13</v>
      </c>
      <c r="C54" s="117" t="str">
        <f t="shared" si="3"/>
        <v/>
      </c>
      <c r="D54" s="70" t="str">
        <f t="shared" si="3"/>
        <v/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74" t="str">
        <f t="shared" si="4"/>
        <v/>
      </c>
      <c r="V54" s="31"/>
      <c r="W54" s="112" t="str">
        <f t="shared" si="5"/>
        <v/>
      </c>
      <c r="X54" s="113"/>
    </row>
    <row r="55" spans="2:24" x14ac:dyDescent="0.2">
      <c r="B55" s="76">
        <v>14</v>
      </c>
      <c r="C55" s="118" t="str">
        <f t="shared" si="3"/>
        <v/>
      </c>
      <c r="D55" s="76" t="str">
        <f t="shared" si="3"/>
        <v/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74" t="str">
        <f t="shared" si="4"/>
        <v/>
      </c>
      <c r="V55" s="31"/>
      <c r="W55" s="112" t="str">
        <f t="shared" si="5"/>
        <v/>
      </c>
      <c r="X55" s="116"/>
    </row>
    <row r="56" spans="2:24" x14ac:dyDescent="0.2">
      <c r="B56" s="76">
        <v>15</v>
      </c>
      <c r="C56" s="117" t="str">
        <f t="shared" si="3"/>
        <v/>
      </c>
      <c r="D56" s="76" t="str">
        <f t="shared" si="3"/>
        <v/>
      </c>
      <c r="E56" s="119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85" t="str">
        <f t="shared" si="4"/>
        <v/>
      </c>
      <c r="V56" s="31"/>
      <c r="W56" s="112" t="str">
        <f t="shared" si="5"/>
        <v/>
      </c>
      <c r="X56" s="113"/>
    </row>
    <row r="57" spans="2:24" x14ac:dyDescent="0.2">
      <c r="B57" s="76">
        <v>16</v>
      </c>
      <c r="C57" s="117" t="str">
        <f t="shared" si="3"/>
        <v/>
      </c>
      <c r="D57" s="76" t="str">
        <f t="shared" si="3"/>
        <v/>
      </c>
      <c r="E57" s="119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85" t="str">
        <f t="shared" si="4"/>
        <v/>
      </c>
      <c r="V57" s="31"/>
      <c r="W57" s="112" t="str">
        <f t="shared" si="5"/>
        <v/>
      </c>
    </row>
    <row r="58" spans="2:24" x14ac:dyDescent="0.2">
      <c r="B58" s="76">
        <v>17</v>
      </c>
      <c r="C58" s="117" t="str">
        <f t="shared" ref="C58:D64" si="6">IF(ISBLANK(C31),"",C31)</f>
        <v/>
      </c>
      <c r="D58" s="76" t="str">
        <f t="shared" si="6"/>
        <v/>
      </c>
      <c r="E58" s="119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85" t="str">
        <f t="shared" si="4"/>
        <v/>
      </c>
      <c r="V58" s="31"/>
      <c r="W58" s="112" t="str">
        <f t="shared" si="5"/>
        <v/>
      </c>
    </row>
    <row r="59" spans="2:24" x14ac:dyDescent="0.2">
      <c r="B59" s="76">
        <v>18</v>
      </c>
      <c r="C59" s="117" t="str">
        <f t="shared" si="6"/>
        <v/>
      </c>
      <c r="D59" s="76" t="str">
        <f t="shared" si="6"/>
        <v/>
      </c>
      <c r="E59" s="119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85" t="str">
        <f t="shared" si="4"/>
        <v/>
      </c>
      <c r="V59" s="31"/>
      <c r="W59" s="112" t="str">
        <f t="shared" si="5"/>
        <v/>
      </c>
    </row>
    <row r="60" spans="2:24" x14ac:dyDescent="0.2">
      <c r="B60" s="76">
        <v>19</v>
      </c>
      <c r="C60" s="117" t="str">
        <f t="shared" si="6"/>
        <v/>
      </c>
      <c r="D60" s="76" t="str">
        <f t="shared" si="6"/>
        <v/>
      </c>
      <c r="E60" s="119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85" t="str">
        <f t="shared" si="4"/>
        <v/>
      </c>
      <c r="V60" s="31"/>
      <c r="W60" s="112" t="str">
        <f t="shared" si="5"/>
        <v/>
      </c>
    </row>
    <row r="61" spans="2:24" x14ac:dyDescent="0.2">
      <c r="B61" s="76">
        <v>20</v>
      </c>
      <c r="C61" s="117" t="str">
        <f t="shared" si="6"/>
        <v/>
      </c>
      <c r="D61" s="76" t="str">
        <f t="shared" si="6"/>
        <v/>
      </c>
      <c r="E61" s="119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85" t="str">
        <f t="shared" si="4"/>
        <v/>
      </c>
      <c r="V61" s="31"/>
      <c r="W61" s="112" t="str">
        <f t="shared" si="5"/>
        <v/>
      </c>
    </row>
    <row r="62" spans="2:24" x14ac:dyDescent="0.2">
      <c r="B62" s="76">
        <v>21</v>
      </c>
      <c r="C62" s="117" t="str">
        <f t="shared" si="6"/>
        <v/>
      </c>
      <c r="D62" s="76" t="str">
        <f t="shared" si="6"/>
        <v/>
      </c>
      <c r="E62" s="119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85" t="str">
        <f t="shared" si="4"/>
        <v/>
      </c>
      <c r="V62" s="31"/>
      <c r="W62" s="112" t="str">
        <f t="shared" si="5"/>
        <v/>
      </c>
    </row>
    <row r="63" spans="2:24" x14ac:dyDescent="0.2">
      <c r="B63" s="76">
        <v>22</v>
      </c>
      <c r="C63" s="117" t="str">
        <f t="shared" si="6"/>
        <v/>
      </c>
      <c r="D63" s="76" t="str">
        <f t="shared" si="6"/>
        <v/>
      </c>
      <c r="E63" s="119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85" t="str">
        <f t="shared" si="4"/>
        <v/>
      </c>
      <c r="V63" s="31"/>
      <c r="W63" s="112" t="str">
        <f t="shared" si="5"/>
        <v/>
      </c>
    </row>
    <row r="64" spans="2:24" ht="15" thickBot="1" x14ac:dyDescent="0.25">
      <c r="B64" s="88">
        <v>23</v>
      </c>
      <c r="C64" s="121" t="str">
        <f t="shared" si="6"/>
        <v/>
      </c>
      <c r="D64" s="88" t="str">
        <f t="shared" si="6"/>
        <v/>
      </c>
      <c r="E64" s="122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3" t="str">
        <f t="shared" si="4"/>
        <v/>
      </c>
      <c r="V64" s="31"/>
      <c r="W64" s="112" t="str">
        <f t="shared" si="5"/>
        <v/>
      </c>
    </row>
    <row r="65" spans="1:24" ht="15.75" thickTop="1" thickBot="1" x14ac:dyDescent="0.25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5"/>
      <c r="Q65" s="125"/>
      <c r="R65" s="125">
        <f>IF(S65=0,0,MID(S65,1,1)+MID(S65,2,1)+MID(S65,3,1)+MID(S65,4,1)+MID(S65,5,1)+MID(S65,6,1)+MID(S65,7,1)+MID(S65,8,1))</f>
        <v>0</v>
      </c>
      <c r="S65" s="125">
        <f>T65*10000000</f>
        <v>0</v>
      </c>
      <c r="T65" s="126">
        <f>ROUNDDOWN(SUM(E15:T37)+SUM(E42:T64),0)</f>
        <v>0</v>
      </c>
      <c r="U65" s="127" t="str">
        <f>IF(SUM(U42:U64)&gt;0,SUM(U42:U64),"")</f>
        <v/>
      </c>
      <c r="V65" s="128"/>
      <c r="W65" s="129" t="str">
        <f>IF(SUM(W42:W64)=0,"",SUM(W42:W64))</f>
        <v/>
      </c>
      <c r="X65" s="116"/>
    </row>
    <row r="66" spans="1:24" ht="15" thickTop="1" x14ac:dyDescent="0.2">
      <c r="A66" s="123"/>
      <c r="B66" s="130" t="s">
        <v>18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24"/>
      <c r="O66" s="124"/>
      <c r="P66" s="125"/>
      <c r="Q66" s="125"/>
      <c r="R66" s="125"/>
      <c r="S66" s="125"/>
      <c r="T66" s="126"/>
      <c r="U66" s="131"/>
      <c r="V66" s="123"/>
      <c r="W66" s="132"/>
      <c r="X66" s="133"/>
    </row>
    <row r="67" spans="1:24" x14ac:dyDescent="0.2">
      <c r="A67" s="123"/>
      <c r="B67" s="130" t="s">
        <v>19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24"/>
      <c r="O67" s="124"/>
      <c r="P67" s="125"/>
      <c r="Q67" s="125" t="str">
        <f>CHAR(R67+64)</f>
        <v>@</v>
      </c>
      <c r="R67" s="134">
        <f>IF(VALUE(T67)&lt;=9,T67,MID(T67,1,1)+MID(T67,2,1))</f>
        <v>0</v>
      </c>
      <c r="S67" s="134"/>
      <c r="T67" s="125">
        <f>IF((U68-U67)&gt;0,MID(U68,FIND(",",U68)+1,99),0)</f>
        <v>0</v>
      </c>
      <c r="U67" s="135">
        <f>INT(SUM(E15:T37)+SUM(E42:T64))</f>
        <v>0</v>
      </c>
      <c r="V67" s="123"/>
      <c r="W67" s="136"/>
      <c r="X67" s="137"/>
    </row>
    <row r="68" spans="1:24" x14ac:dyDescent="0.2">
      <c r="A68" s="123"/>
      <c r="B68" s="130" t="s">
        <v>20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24"/>
      <c r="O68" s="2"/>
      <c r="P68" s="138" t="s">
        <v>21</v>
      </c>
      <c r="Q68" s="124"/>
      <c r="R68" s="124"/>
      <c r="S68" s="124"/>
      <c r="T68" s="124"/>
      <c r="U68" s="135">
        <f>SUM(E15:T37)+SUM(E42:T64)</f>
        <v>0</v>
      </c>
      <c r="V68" s="123"/>
      <c r="W68" s="123"/>
      <c r="X68" s="87"/>
    </row>
    <row r="69" spans="1:24" x14ac:dyDescent="0.2">
      <c r="B69" s="130" t="s">
        <v>22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9">
        <v>1</v>
      </c>
      <c r="O69" s="140" t="str">
        <f>IF(AND(ISNUMBER($U$5),$U$5&gt;2014),9000,IF(OR($U$5&lt;50,$U$5=""),"Bitte Jahr des Projektbeginns oben eingeben",8000))</f>
        <v>Bitte Jahr des Projektbeginns oben eingeben</v>
      </c>
      <c r="P69" s="140"/>
      <c r="Q69" s="140"/>
      <c r="R69" s="140"/>
      <c r="S69" s="140"/>
      <c r="T69" s="140"/>
      <c r="U69" s="140"/>
      <c r="V69" s="141"/>
      <c r="W69" s="87"/>
      <c r="X69" s="87"/>
    </row>
    <row r="70" spans="1:24" x14ac:dyDescent="0.2">
      <c r="B70" s="130"/>
      <c r="E70" s="142" t="s">
        <v>23</v>
      </c>
      <c r="F70" s="142"/>
      <c r="G70" s="143" t="str">
        <f>R65&amp;Q67</f>
        <v>0@</v>
      </c>
      <c r="H70" s="143"/>
      <c r="I70" s="142" t="str">
        <f>LEFT(U1,6)</f>
        <v>v2407a</v>
      </c>
      <c r="N70" s="139">
        <v>2</v>
      </c>
      <c r="O70" s="144" t="str">
        <f>IF(AND(ISNUMBER($U$5),$U$5&gt;2014),7000,IF(OR($U$5&lt;50,$U$5=""),"Bitte Jahr des Projektbeginns oben eingeben",5800))</f>
        <v>Bitte Jahr des Projektbeginns oben eingeben</v>
      </c>
      <c r="P70" s="144"/>
      <c r="Q70" s="144"/>
      <c r="R70" s="144"/>
      <c r="S70" s="144"/>
      <c r="T70" s="144"/>
      <c r="U70" s="144"/>
    </row>
    <row r="71" spans="1:24" x14ac:dyDescent="0.2">
      <c r="N71" s="139">
        <v>3</v>
      </c>
      <c r="O71" s="145" t="str">
        <f>IF(AND(ISNUMBER($U$5),$U$5&gt;2014),5000,IF(OR($U$5&lt;50,$U$5=""),"Bitte Jahr des Projektbeginns oben eingeben",4000))</f>
        <v>Bitte Jahr des Projektbeginns oben eingeben</v>
      </c>
      <c r="P71" s="145"/>
      <c r="Q71" s="145"/>
      <c r="R71" s="145"/>
      <c r="S71" s="145"/>
      <c r="T71" s="145"/>
      <c r="U71" s="145"/>
    </row>
    <row r="72" spans="1:24" ht="18.75" x14ac:dyDescent="0.3">
      <c r="B72" s="146" t="s">
        <v>24</v>
      </c>
      <c r="D72" s="147"/>
    </row>
    <row r="73" spans="1:24" x14ac:dyDescent="0.2">
      <c r="B73" s="148"/>
      <c r="C73" s="149"/>
      <c r="D73" s="148"/>
      <c r="E73" s="148"/>
      <c r="F73" s="148"/>
      <c r="G73" s="148"/>
      <c r="H73" s="148"/>
      <c r="I73" s="148"/>
      <c r="J73" s="148"/>
      <c r="K73" s="148"/>
      <c r="L73" s="148"/>
      <c r="M73" s="149"/>
      <c r="N73" s="150"/>
      <c r="O73" s="150"/>
      <c r="P73" s="150"/>
      <c r="Q73" s="150"/>
      <c r="R73" s="150"/>
      <c r="S73" s="150"/>
      <c r="T73" s="150"/>
      <c r="U73" s="150"/>
    </row>
    <row r="74" spans="1:24" x14ac:dyDescent="0.2">
      <c r="B74" s="151" t="s">
        <v>25</v>
      </c>
      <c r="C74" s="151"/>
      <c r="D74" s="152" t="str">
        <f>IF(ISBLANK(C15),"(Mitarbeiter 1)",C15)</f>
        <v>(Mitarbeiter 1)</v>
      </c>
      <c r="E74" s="31"/>
      <c r="F74" s="152"/>
      <c r="G74" s="31"/>
      <c r="H74" s="31"/>
      <c r="I74" s="152" t="str">
        <f>IF(ISBLANK(C16),"(Mitarbeiter 2)",C16)</f>
        <v>(Mitarbeiter 2)</v>
      </c>
      <c r="J74" s="31"/>
      <c r="K74" s="31"/>
      <c r="L74" s="152"/>
      <c r="M74" s="31"/>
      <c r="N74" s="152"/>
      <c r="O74" s="152" t="str">
        <f>IF(ISBLANK(C17),"(Mitarbeiter 3)",C17)</f>
        <v>(Mitarbeiter 3)</v>
      </c>
      <c r="P74" s="31"/>
      <c r="Q74" s="153"/>
      <c r="R74" s="153"/>
      <c r="T74" s="153"/>
      <c r="U74" s="153"/>
    </row>
    <row r="75" spans="1:24" x14ac:dyDescent="0.2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24" x14ac:dyDescent="0.2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0"/>
      <c r="R76" s="150"/>
      <c r="S76" s="150"/>
      <c r="T76" s="150"/>
      <c r="U76" s="150"/>
    </row>
    <row r="77" spans="1:24" x14ac:dyDescent="0.2">
      <c r="B77" s="154"/>
      <c r="C77" s="155"/>
      <c r="D77" s="154"/>
      <c r="E77" s="154"/>
      <c r="F77" s="154"/>
      <c r="G77" s="154"/>
      <c r="H77" s="154"/>
      <c r="I77" s="154"/>
      <c r="J77" s="154"/>
      <c r="K77" s="154"/>
      <c r="L77" s="154"/>
      <c r="M77" s="155"/>
      <c r="N77" s="151"/>
      <c r="O77" s="151"/>
      <c r="P77" s="151"/>
      <c r="Q77" s="150"/>
      <c r="R77" s="150"/>
      <c r="S77" s="150"/>
      <c r="T77" s="150"/>
      <c r="U77" s="150"/>
    </row>
    <row r="78" spans="1:24" x14ac:dyDescent="0.2">
      <c r="B78" s="152" t="str">
        <f>IF(ISBLANK(C18),"(Mitarbeiter 4)",C18)</f>
        <v>(Mitarbeiter 4)</v>
      </c>
      <c r="C78" s="31"/>
      <c r="D78" s="152" t="str">
        <f>IF(ISBLANK(C19),"(Mitarbeiter 5)",C19)</f>
        <v>(Mitarbeiter 5)</v>
      </c>
      <c r="E78" s="31"/>
      <c r="F78" s="152"/>
      <c r="G78" s="31"/>
      <c r="H78" s="31"/>
      <c r="I78" s="152" t="str">
        <f>IF(ISBLANK(C20),"(Mitarbeiter 6)",C20)</f>
        <v>(Mitarbeiter 6)</v>
      </c>
      <c r="J78" s="31"/>
      <c r="K78" s="31"/>
      <c r="L78" s="152"/>
      <c r="M78" s="31"/>
      <c r="N78" s="152"/>
      <c r="O78" s="152" t="str">
        <f>IF(ISBLANK(C21),"(Mitarbeiter 7)",C21)</f>
        <v>(Mitarbeiter 7)</v>
      </c>
      <c r="P78" s="31"/>
      <c r="Q78" s="153"/>
      <c r="R78" s="153"/>
      <c r="T78" s="153"/>
      <c r="U78" s="153"/>
    </row>
    <row r="79" spans="1:24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24" x14ac:dyDescent="0.2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0"/>
      <c r="R80" s="150"/>
      <c r="S80" s="150"/>
      <c r="T80" s="150"/>
      <c r="U80" s="150"/>
    </row>
    <row r="81" spans="2:21" x14ac:dyDescent="0.2">
      <c r="B81" s="154"/>
      <c r="C81" s="155"/>
      <c r="D81" s="154"/>
      <c r="E81" s="154"/>
      <c r="F81" s="154"/>
      <c r="G81" s="154"/>
      <c r="H81" s="154"/>
      <c r="I81" s="154"/>
      <c r="J81" s="154"/>
      <c r="K81" s="154"/>
      <c r="L81" s="154"/>
      <c r="M81" s="155"/>
      <c r="N81" s="151"/>
      <c r="O81" s="151"/>
      <c r="P81" s="151"/>
      <c r="Q81" s="150"/>
      <c r="R81" s="150"/>
      <c r="S81" s="150"/>
      <c r="T81" s="150"/>
      <c r="U81" s="150"/>
    </row>
    <row r="82" spans="2:21" x14ac:dyDescent="0.2">
      <c r="B82" s="152" t="str">
        <f>IF(ISBLANK(C22),"(Mitarbeiter 8)",C22)</f>
        <v>(Mitarbeiter 8)</v>
      </c>
      <c r="C82" s="31"/>
      <c r="D82" s="152" t="str">
        <f>IF(ISBLANK(C23),"(Mitarbeiter 9)",C23)</f>
        <v>(Mitarbeiter 9)</v>
      </c>
      <c r="E82" s="31"/>
      <c r="F82" s="152"/>
      <c r="G82" s="31"/>
      <c r="H82" s="31"/>
      <c r="I82" s="152" t="str">
        <f>IF(ISBLANK(C24),"(Mitarbeiter 10)",C24)</f>
        <v>(Mitarbeiter 10)</v>
      </c>
      <c r="J82" s="31"/>
      <c r="K82" s="31"/>
      <c r="L82" s="152"/>
      <c r="M82" s="31"/>
      <c r="N82" s="152"/>
      <c r="O82" s="152" t="str">
        <f>IF(ISBLANK(C25),"(Mitarbeiter 11)",C25)</f>
        <v>(Mitarbeiter 11)</v>
      </c>
      <c r="P82" s="31"/>
      <c r="Q82" s="153"/>
      <c r="R82" s="153"/>
      <c r="T82" s="153"/>
      <c r="U82" s="153"/>
    </row>
    <row r="83" spans="2:2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2:21" x14ac:dyDescent="0.2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0"/>
      <c r="R84" s="150"/>
      <c r="S84" s="150"/>
      <c r="T84" s="150"/>
      <c r="U84" s="150"/>
    </row>
    <row r="85" spans="2:21" x14ac:dyDescent="0.2">
      <c r="B85" s="154"/>
      <c r="C85" s="155"/>
      <c r="D85" s="154"/>
      <c r="E85" s="154"/>
      <c r="F85" s="154"/>
      <c r="G85" s="154"/>
      <c r="H85" s="154"/>
      <c r="I85" s="154"/>
      <c r="J85" s="154"/>
      <c r="K85" s="154"/>
      <c r="L85" s="154"/>
      <c r="M85" s="155"/>
      <c r="N85" s="151"/>
      <c r="O85" s="151"/>
      <c r="P85" s="151"/>
      <c r="Q85" s="150"/>
      <c r="R85" s="150"/>
      <c r="S85" s="150"/>
      <c r="T85" s="150"/>
      <c r="U85" s="150"/>
    </row>
    <row r="86" spans="2:21" x14ac:dyDescent="0.2">
      <c r="B86" s="152" t="str">
        <f>IF(ISBLANK(C26),"(Mitarbeiter 12)",C26)</f>
        <v>(Mitarbeiter 12)</v>
      </c>
      <c r="C86" s="31"/>
      <c r="D86" s="152" t="str">
        <f>IF(ISBLANK(C27),"(Mitarbeiter 13)",C27)</f>
        <v>(Mitarbeiter 13)</v>
      </c>
      <c r="E86" s="31"/>
      <c r="F86" s="152"/>
      <c r="G86" s="31"/>
      <c r="H86" s="31"/>
      <c r="I86" s="152" t="str">
        <f>IF(ISBLANK(C28),"(Mitarbeiter 14)",C28)</f>
        <v>(Mitarbeiter 14)</v>
      </c>
      <c r="J86" s="31"/>
      <c r="K86" s="31"/>
      <c r="L86" s="152"/>
      <c r="M86" s="31"/>
      <c r="N86" s="152"/>
      <c r="O86" s="152" t="str">
        <f>IF(ISBLANK(C29),"(Mitarbeiter 15)",C29)</f>
        <v>(Mitarbeiter 15)</v>
      </c>
      <c r="P86" s="31"/>
      <c r="Q86" s="153"/>
      <c r="R86" s="153"/>
      <c r="T86" s="153"/>
      <c r="U86" s="153"/>
    </row>
    <row r="88" spans="2:21" x14ac:dyDescent="0.2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0"/>
      <c r="R88" s="150"/>
      <c r="S88" s="150"/>
      <c r="T88" s="150"/>
      <c r="U88" s="150"/>
    </row>
    <row r="89" spans="2:21" x14ac:dyDescent="0.2">
      <c r="B89" s="154"/>
      <c r="C89" s="155"/>
      <c r="D89" s="154"/>
      <c r="E89" s="154"/>
      <c r="F89" s="154"/>
      <c r="G89" s="154"/>
      <c r="H89" s="154"/>
      <c r="I89" s="154"/>
      <c r="J89" s="154"/>
      <c r="K89" s="154"/>
      <c r="L89" s="154"/>
      <c r="M89" s="155"/>
      <c r="N89" s="151"/>
      <c r="O89" s="151"/>
      <c r="P89" s="151"/>
      <c r="Q89" s="150"/>
      <c r="R89" s="150"/>
      <c r="S89" s="150"/>
      <c r="T89" s="150"/>
      <c r="U89" s="150"/>
    </row>
    <row r="90" spans="2:21" x14ac:dyDescent="0.2">
      <c r="B90" s="152" t="str">
        <f>IF(ISBLANK(C30),"(Mitarbeiter 16)",C30)</f>
        <v>(Mitarbeiter 16)</v>
      </c>
      <c r="C90" s="31"/>
      <c r="D90" s="152" t="str">
        <f>IF(ISBLANK(C31),"(Mitarbeiter 17)",C31)</f>
        <v>(Mitarbeiter 17)</v>
      </c>
      <c r="E90" s="31"/>
      <c r="F90" s="152"/>
      <c r="G90" s="31"/>
      <c r="H90" s="31"/>
      <c r="I90" s="152" t="str">
        <f>IF(ISBLANK(C32),"(Mitarbeiter 18)",C32)</f>
        <v>(Mitarbeiter 18)</v>
      </c>
      <c r="J90" s="31"/>
      <c r="K90" s="31"/>
      <c r="L90" s="152"/>
      <c r="M90" s="31"/>
      <c r="N90" s="152"/>
      <c r="O90" s="152" t="str">
        <f>IF(ISBLANK(C33),"(Mitarbeiter 19)",C33)</f>
        <v>(Mitarbeiter 19)</v>
      </c>
      <c r="P90" s="31"/>
      <c r="Q90" s="153"/>
      <c r="R90" s="153"/>
      <c r="T90" s="153"/>
      <c r="U90" s="153"/>
    </row>
    <row r="92" spans="2:21" x14ac:dyDescent="0.2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0"/>
      <c r="R92" s="150"/>
      <c r="S92" s="150"/>
      <c r="T92" s="150"/>
      <c r="U92" s="150"/>
    </row>
    <row r="93" spans="2:21" x14ac:dyDescent="0.2">
      <c r="B93" s="154"/>
      <c r="C93" s="155"/>
      <c r="D93" s="154"/>
      <c r="E93" s="154"/>
      <c r="F93" s="154"/>
      <c r="G93" s="154"/>
      <c r="H93" s="154"/>
      <c r="I93" s="154"/>
      <c r="J93" s="154"/>
      <c r="K93" s="154"/>
      <c r="L93" s="154"/>
      <c r="M93" s="155"/>
      <c r="N93" s="151"/>
      <c r="O93" s="151"/>
      <c r="P93" s="151"/>
      <c r="Q93" s="150"/>
      <c r="R93" s="150"/>
      <c r="S93" s="150"/>
      <c r="T93" s="150"/>
      <c r="U93" s="150"/>
    </row>
    <row r="94" spans="2:21" x14ac:dyDescent="0.2">
      <c r="B94" s="152" t="str">
        <f>IF(ISBLANK(C34),"(Mitarbeiter 20)",C34)</f>
        <v>(Mitarbeiter 20)</v>
      </c>
      <c r="C94" s="31"/>
      <c r="D94" s="152" t="str">
        <f>IF(ISBLANK(C35),"(Mitarbeiter 21)",C35)</f>
        <v>(Mitarbeiter 21)</v>
      </c>
      <c r="E94" s="31"/>
      <c r="F94" s="152"/>
      <c r="G94" s="31"/>
      <c r="H94" s="31"/>
      <c r="I94" s="152" t="str">
        <f>IF(ISBLANK(C36),"(Mitarbeiter 22)",C36)</f>
        <v>(Mitarbeiter 22)</v>
      </c>
      <c r="J94" s="31"/>
      <c r="K94" s="31"/>
      <c r="L94" s="152"/>
      <c r="M94" s="31"/>
      <c r="N94" s="152"/>
      <c r="O94" s="152" t="str">
        <f>IF(ISBLANK(C37),"(Mitarbeiter 23)",C37)</f>
        <v>(Mitarbeiter 23)</v>
      </c>
      <c r="P94" s="31"/>
      <c r="Q94" s="153"/>
      <c r="R94" s="153"/>
      <c r="T94" s="153"/>
      <c r="U94" s="153"/>
    </row>
  </sheetData>
  <sheetProtection algorithmName="SHA-512" hashValue="yu4BFLDRscsJpMk66z5p1KuniZZrsQBpkdnsVcuCMxWe3F31ppXFIzTFODW1MPNcqyd/hEVNDNAvkelvk7GKhw==" saltValue="BU2Xtk/zCK73kntBD7qn/g==" spinCount="100000" sheet="1" objects="1" scenarios="1" selectLockedCells="1"/>
  <protectedRanges>
    <protectedRange sqref="Q2:U3 D5 J5 U5 E42:T64 C15:T37" name="Bereich1_1"/>
  </protectedRanges>
  <mergeCells count="22">
    <mergeCell ref="O69:U69"/>
    <mergeCell ref="O70:U70"/>
    <mergeCell ref="O71:U71"/>
    <mergeCell ref="Y12:AA24"/>
    <mergeCell ref="B39:C41"/>
    <mergeCell ref="D39:D41"/>
    <mergeCell ref="E39:T39"/>
    <mergeCell ref="U39:U41"/>
    <mergeCell ref="W39:W41"/>
    <mergeCell ref="B8:U8"/>
    <mergeCell ref="B9:U9"/>
    <mergeCell ref="B10:U10"/>
    <mergeCell ref="B12:C14"/>
    <mergeCell ref="D12:D14"/>
    <mergeCell ref="E12:T12"/>
    <mergeCell ref="U12:U14"/>
    <mergeCell ref="O2:P2"/>
    <mergeCell ref="Q2:U2"/>
    <mergeCell ref="L3:P3"/>
    <mergeCell ref="Q3:U3"/>
    <mergeCell ref="D5:E5"/>
    <mergeCell ref="J5:K5"/>
  </mergeCells>
  <conditionalFormatting sqref="E15:S37">
    <cfRule type="expression" dxfId="107" priority="16">
      <formula>E$14:S$14="So"</formula>
    </cfRule>
    <cfRule type="cellIs" dxfId="106" priority="18" operator="greaterThan">
      <formula>10</formula>
    </cfRule>
  </conditionalFormatting>
  <conditionalFormatting sqref="U42:U64">
    <cfRule type="cellIs" dxfId="105" priority="17" operator="greaterThanOrEqual">
      <formula>160</formula>
    </cfRule>
  </conditionalFormatting>
  <conditionalFormatting sqref="O69">
    <cfRule type="expression" dxfId="104" priority="14">
      <formula>$O$69=8000</formula>
    </cfRule>
  </conditionalFormatting>
  <conditionalFormatting sqref="O69">
    <cfRule type="expression" dxfId="103" priority="12">
      <formula>$O$69="Bitte Jahr des Projektbeginns oben eingeben"</formula>
    </cfRule>
    <cfRule type="expression" dxfId="102" priority="13">
      <formula>$O$69=9000</formula>
    </cfRule>
  </conditionalFormatting>
  <conditionalFormatting sqref="O70">
    <cfRule type="expression" dxfId="101" priority="9">
      <formula>$O$70="Bitte Jahr des Projektbeginns oben eingeben"</formula>
    </cfRule>
    <cfRule type="expression" dxfId="100" priority="10">
      <formula>$O$70=7000</formula>
    </cfRule>
    <cfRule type="expression" dxfId="99" priority="11">
      <formula>$O$70=5800</formula>
    </cfRule>
  </conditionalFormatting>
  <conditionalFormatting sqref="O71">
    <cfRule type="expression" dxfId="98" priority="7">
      <formula>$O$71=5000</formula>
    </cfRule>
    <cfRule type="expression" dxfId="97" priority="8">
      <formula>$O$71=4000</formula>
    </cfRule>
  </conditionalFormatting>
  <conditionalFormatting sqref="O71">
    <cfRule type="expression" dxfId="96" priority="6">
      <formula>$O$71="Bitte Jahr des Projektbeginns oben eingeben"</formula>
    </cfRule>
  </conditionalFormatting>
  <conditionalFormatting sqref="E42:T64">
    <cfRule type="expression" dxfId="95" priority="4">
      <formula>E$41:T$41="So"</formula>
    </cfRule>
    <cfRule type="cellIs" dxfId="94" priority="5" operator="greaterThan">
      <formula>10</formula>
    </cfRule>
  </conditionalFormatting>
  <conditionalFormatting sqref="R40:T41">
    <cfRule type="expression" dxfId="93" priority="2">
      <formula>DATE($J$5,MONTH(DATEVALUE($D$5&amp;"1")),R$40:T$40)&gt;EOMONTH(DATE($J$5,MONTH(DATEVALUE($D$5&amp;"1")),E$40),0)</formula>
    </cfRule>
  </conditionalFormatting>
  <conditionalFormatting sqref="R42:T64">
    <cfRule type="expression" dxfId="92" priority="1">
      <formula>DATE($J$5,MONTH(DATEVALUE($D$5&amp;"1")),R$40:T$40)&gt;EOMONTH(DATE($J$5,MONTH(DATEVALUE($D$5&amp;"1")),E$40),0)</formula>
    </cfRule>
  </conditionalFormatting>
  <dataValidations count="13"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1:T63">
      <formula1>IF(AND(E61&gt;=0,E61&lt;=10,LEN(E61)&lt;=4,(SUM($E30:$S30)+SUM($E61:$T61))&lt;=160),TRUE,FALSE)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0:T60">
      <formula1>IF(AND(E60&gt;=0,E60&lt;=10,LEN(E60)&lt;=4,(SUM($E30:$S30)+SUM($E60:$T60))&lt;=160),TRUE,FALSE)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T59">
      <formula1>IF(AND(T59&gt;=0,T59&lt;=10,LEN(T59)&lt;=4,(SUM($E31:$S31)+SUM($E59:$T59))&lt;=160),TRUE,FALSE)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59:S59">
      <formula1>IF(AND(E59&gt;=0,E59&lt;=10,LEN(E59)&lt;=4,(SUM($E31:$S31)+SUM($E59:$T59))&lt;=160),TRUE,FALSE)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S15:S37">
      <formula1>IF(AND(S15&gt;=0,S15&lt;=10,LEN(S15)&lt;=4,(SUM($E15:$S15)+SUM($E42:$T42))&lt;=160),TRUE,FALSE)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15:R37">
      <formula1>IF(AND(E15&gt;=0,E15&lt;=10,LEN(E15)&lt;=4,(SUM($E15:$S15)+SUM($E42:$T42))&lt;=160),TRUE,FALSE)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T64 T42:T58">
      <formula1>IF(AND(T42&gt;=0,T42&lt;=10,LEN(T42)&lt;=4,(SUM($E15:$S15)+SUM($E42:$T42))&lt;=160),TRUE,FALSE)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4:S64 E42:S58">
      <formula1>IF(AND(E42&gt;=0,E42&lt;=10,LEN(E42)&lt;=4,(SUM($E15:$S15)+SUM($E42:$T42))&lt;=160),TRUE,FALSE)</formula1>
    </dataValidation>
    <dataValidation type="list" allowBlank="1" showInputMessage="1" showErrorMessage="1" sqref="D5:E5">
      <formula1>"Januar, Februar, März, April, Mai, Juni, Juli, August, September, Oktober, November, Dezember"</formula1>
    </dataValidation>
    <dataValidation type="list" allowBlank="1" showInputMessage="1" showErrorMessage="1" sqref="J5:K5">
      <formula1>"2020, 2021, 2022, 2023, 2024, 2025, 2026, 2027, 2028, 2029, 2030"</formula1>
    </dataValidation>
    <dataValidation type="whole" allowBlank="1" showErrorMessage="1" errorTitle="Gruppenauswahl vornehmen" error="Jeder Mitarbeiter muss einer Gruppe (1, 2 oder 3) zugeordnet werden." sqref="D15:D37 D56:D64 D43:D54">
      <formula1>1</formula1>
      <formula2>3</formula2>
    </dataValidation>
    <dataValidation type="list" allowBlank="1" showErrorMessage="1" errorTitle="Jahr des Projektbeginns" error="Bitte Jahr des Projektbeginns (z.B. 2016) angeben." sqref="U5">
      <formula1>"2010,2011,2012,2013,2014,2015,2016,2017,2018,2019,2020,2021,2022,2023,2024,2025,2026,2027,2028,2029,2030"</formula1>
    </dataValidation>
    <dataValidation type="custom" allowBlank="1" showInputMessage="1" showErrorMessage="1" errorTitle="Maximale Arbeitszeit: 10h" error="Pro Tag und Mitarbeiter dürfen maximal 10h abgerechnet werden. Bitte geben Sie einen Wert zwischen 0,00 - 10,00 Stunden ein." sqref="T15:T37">
      <formula1>IF(AND(T15&lt;=10,(LEN(T15)&lt;=4)),TRUE,FALSE)</formula1>
    </dataValidation>
  </dataValidations>
  <pageMargins left="0.7" right="0.7" top="0.78740157499999996" bottom="0.78740157499999996" header="0.3" footer="0.3"/>
  <pageSetup paperSize="9" scale="5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5CC24406-9E68-4963-BA94-15CCDCEBCFFA}">
            <xm:f>COUNTIF(feiertage!$A$2:$A$15,DATE($J$5,MONTH(DATEVALUE($D$5&amp;"1")),E$13:S$13))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E15:S37</xm:sqref>
        </x14:conditionalFormatting>
        <x14:conditionalFormatting xmlns:xm="http://schemas.microsoft.com/office/excel/2006/main">
          <x14:cfRule type="expression" priority="3" id="{110C72EF-31B9-4B94-BCD3-CB88A4217E54}">
            <xm:f>COUNTIF(feiertage!$A$2:$A$15,DATE($J$5,MONTH(DATEVALUE($D$5&amp;"1")),E$40:T$40))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E42:T64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AB94"/>
  <sheetViews>
    <sheetView showGridLines="0" showRowColHeaders="0" zoomScaleNormal="100" workbookViewId="0">
      <selection activeCell="C15" sqref="C15"/>
    </sheetView>
  </sheetViews>
  <sheetFormatPr baseColWidth="10" defaultRowHeight="14.25" x14ac:dyDescent="0.2"/>
  <cols>
    <col min="1" max="1" width="2.42578125" style="1" customWidth="1"/>
    <col min="2" max="2" width="4.7109375" style="1" customWidth="1"/>
    <col min="3" max="3" width="29.28515625" style="1" customWidth="1"/>
    <col min="4" max="4" width="8.42578125" style="1" customWidth="1"/>
    <col min="5" max="20" width="5.42578125" style="1" customWidth="1"/>
    <col min="21" max="21" width="11.42578125" style="1" customWidth="1"/>
    <col min="22" max="22" width="2.7109375" style="1" customWidth="1"/>
    <col min="23" max="23" width="16.28515625" style="1" customWidth="1"/>
    <col min="24" max="24" width="2.42578125" style="1" customWidth="1"/>
    <col min="25" max="27" width="13" style="1" customWidth="1"/>
    <col min="28" max="16384" width="11.42578125" style="1"/>
  </cols>
  <sheetData>
    <row r="1" spans="2:27" ht="15" thickBot="1" x14ac:dyDescent="0.25">
      <c r="U1" s="189" t="s">
        <v>0</v>
      </c>
    </row>
    <row r="2" spans="2:27" ht="15.75" x14ac:dyDescent="0.2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6" t="s">
        <v>2</v>
      </c>
      <c r="P2" s="6"/>
      <c r="Q2" s="156" t="str">
        <f>IF(ISBLANK('Stundennachweis 1. Monat'!Q2),"",'Stundennachweis 1. Monat'!Q2)</f>
        <v/>
      </c>
      <c r="R2" s="156"/>
      <c r="S2" s="156"/>
      <c r="T2" s="156"/>
      <c r="U2" s="157"/>
    </row>
    <row r="3" spans="2:27" ht="15.75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1" t="s">
        <v>3</v>
      </c>
      <c r="M3" s="11"/>
      <c r="N3" s="11"/>
      <c r="O3" s="11"/>
      <c r="P3" s="11"/>
      <c r="Q3" s="158" t="str">
        <f>IF(ISBLANK('Stundennachweis 1. Monat'!Q3),"",'Stundennachweis 1. Monat'!Q3)</f>
        <v/>
      </c>
      <c r="R3" s="158"/>
      <c r="S3" s="158"/>
      <c r="T3" s="158"/>
      <c r="U3" s="159"/>
    </row>
    <row r="4" spans="2:27" ht="15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4"/>
      <c r="S4" s="10"/>
      <c r="T4" s="10"/>
      <c r="U4" s="15"/>
    </row>
    <row r="5" spans="2:27" ht="16.5" thickBot="1" x14ac:dyDescent="0.3">
      <c r="B5" s="16" t="s">
        <v>4</v>
      </c>
      <c r="C5" s="17"/>
      <c r="D5" s="18"/>
      <c r="E5" s="18"/>
      <c r="F5" s="17"/>
      <c r="G5" s="19" t="s">
        <v>5</v>
      </c>
      <c r="H5" s="17"/>
      <c r="I5" s="20"/>
      <c r="J5" s="21"/>
      <c r="K5" s="22"/>
      <c r="L5" s="17"/>
      <c r="M5" s="17"/>
      <c r="N5" s="17"/>
      <c r="O5" s="23" t="s">
        <v>6</v>
      </c>
      <c r="P5" s="19"/>
      <c r="Q5" s="24"/>
      <c r="R5" s="24"/>
      <c r="S5" s="17"/>
      <c r="T5" s="17"/>
      <c r="U5" s="160" t="str">
        <f>IF(ISBLANK('Stundennachweis 1. Monat'!U5),"",'Stundennachweis 1. Monat'!U5)</f>
        <v/>
      </c>
    </row>
    <row r="6" spans="2:27" x14ac:dyDescent="0.2">
      <c r="W6" s="26"/>
      <c r="X6" s="26"/>
    </row>
    <row r="7" spans="2:27" s="31" customFormat="1" ht="12.75" x14ac:dyDescent="0.2">
      <c r="B7" s="27" t="s">
        <v>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  <c r="S7" s="28"/>
      <c r="T7" s="28"/>
      <c r="U7" s="30"/>
      <c r="V7" s="29"/>
    </row>
    <row r="8" spans="2:27" s="31" customFormat="1" ht="12.75" x14ac:dyDescent="0.2">
      <c r="B8" s="32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29"/>
    </row>
    <row r="9" spans="2:27" s="31" customFormat="1" ht="27.75" customHeight="1" x14ac:dyDescent="0.2">
      <c r="B9" s="33" t="s">
        <v>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29"/>
    </row>
    <row r="10" spans="2:27" s="31" customFormat="1" ht="39.75" customHeight="1" x14ac:dyDescent="0.2">
      <c r="B10" s="33" t="s">
        <v>10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29"/>
    </row>
    <row r="11" spans="2:27" ht="15" thickBot="1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14"/>
    </row>
    <row r="12" spans="2:27" ht="15.75" customHeight="1" thickTop="1" x14ac:dyDescent="0.2">
      <c r="B12" s="35" t="s">
        <v>11</v>
      </c>
      <c r="C12" s="36"/>
      <c r="D12" s="37" t="s">
        <v>12</v>
      </c>
      <c r="E12" s="38" t="s">
        <v>13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41" t="s">
        <v>14</v>
      </c>
      <c r="Y12" s="42" t="s">
        <v>15</v>
      </c>
      <c r="Z12" s="43"/>
      <c r="AA12" s="44"/>
    </row>
    <row r="13" spans="2:27" x14ac:dyDescent="0.2">
      <c r="B13" s="45"/>
      <c r="C13" s="46"/>
      <c r="D13" s="47"/>
      <c r="E13" s="48">
        <v>1</v>
      </c>
      <c r="F13" s="49">
        <v>2</v>
      </c>
      <c r="G13" s="49">
        <v>3</v>
      </c>
      <c r="H13" s="49">
        <v>4</v>
      </c>
      <c r="I13" s="49">
        <v>5</v>
      </c>
      <c r="J13" s="49">
        <v>6</v>
      </c>
      <c r="K13" s="49">
        <v>7</v>
      </c>
      <c r="L13" s="49">
        <v>8</v>
      </c>
      <c r="M13" s="49">
        <v>9</v>
      </c>
      <c r="N13" s="49">
        <v>10</v>
      </c>
      <c r="O13" s="49">
        <v>11</v>
      </c>
      <c r="P13" s="49">
        <v>12</v>
      </c>
      <c r="Q13" s="49">
        <v>13</v>
      </c>
      <c r="R13" s="49">
        <v>14</v>
      </c>
      <c r="S13" s="49">
        <v>15</v>
      </c>
      <c r="T13" s="50"/>
      <c r="U13" s="51"/>
      <c r="Y13" s="52"/>
      <c r="Z13" s="53"/>
      <c r="AA13" s="54"/>
    </row>
    <row r="14" spans="2:27" ht="15" thickBot="1" x14ac:dyDescent="0.25">
      <c r="B14" s="55"/>
      <c r="C14" s="56"/>
      <c r="D14" s="57"/>
      <c r="E14" s="58" t="str">
        <f>IF(OR(ISBLANK($D$5),ISBLANK($J$5)),"",TEXT(DATE($J$5,MONTH(DATEVALUE($D$5&amp;"1")),E13),"TTT"))</f>
        <v/>
      </c>
      <c r="F14" s="59" t="str">
        <f t="shared" ref="F14:S14" si="0">IF(OR(ISBLANK($D$5),ISBLANK($J$5)),"",TEXT(DATE($J$5,MONTH(DATEVALUE($D$5&amp;"1")),F13),"TTT"))</f>
        <v/>
      </c>
      <c r="G14" s="59" t="str">
        <f t="shared" si="0"/>
        <v/>
      </c>
      <c r="H14" s="60" t="str">
        <f t="shared" si="0"/>
        <v/>
      </c>
      <c r="I14" s="61" t="str">
        <f t="shared" si="0"/>
        <v/>
      </c>
      <c r="J14" s="61" t="str">
        <f t="shared" si="0"/>
        <v/>
      </c>
      <c r="K14" s="61" t="str">
        <f t="shared" si="0"/>
        <v/>
      </c>
      <c r="L14" s="61" t="str">
        <f t="shared" si="0"/>
        <v/>
      </c>
      <c r="M14" s="61" t="str">
        <f t="shared" si="0"/>
        <v/>
      </c>
      <c r="N14" s="61" t="str">
        <f t="shared" si="0"/>
        <v/>
      </c>
      <c r="O14" s="59" t="str">
        <f t="shared" si="0"/>
        <v/>
      </c>
      <c r="P14" s="59" t="str">
        <f t="shared" si="0"/>
        <v/>
      </c>
      <c r="Q14" s="60" t="str">
        <f t="shared" si="0"/>
        <v/>
      </c>
      <c r="R14" s="61" t="str">
        <f t="shared" si="0"/>
        <v/>
      </c>
      <c r="S14" s="59" t="str">
        <f t="shared" si="0"/>
        <v/>
      </c>
      <c r="T14" s="62"/>
      <c r="U14" s="63"/>
      <c r="Y14" s="52"/>
      <c r="Z14" s="53"/>
      <c r="AA14" s="54"/>
    </row>
    <row r="15" spans="2:27" ht="15" thickTop="1" x14ac:dyDescent="0.2">
      <c r="B15" s="64">
        <v>1</v>
      </c>
      <c r="C15" s="65"/>
      <c r="D15" s="65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9" t="str">
        <f>IF(SUM(E15:T15)&gt;0,MIN(160,SUM(E15:T15)),"")</f>
        <v/>
      </c>
      <c r="Y15" s="52"/>
      <c r="Z15" s="53"/>
      <c r="AA15" s="54"/>
    </row>
    <row r="16" spans="2:27" x14ac:dyDescent="0.2">
      <c r="B16" s="70">
        <v>2</v>
      </c>
      <c r="C16" s="65"/>
      <c r="D16" s="65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73"/>
      <c r="U16" s="74" t="str">
        <f t="shared" ref="U16:U37" si="1">IF(SUM(E16:T16)&gt;0,MIN(160,SUM(E16:T16)),"")</f>
        <v/>
      </c>
      <c r="Y16" s="52"/>
      <c r="Z16" s="53"/>
      <c r="AA16" s="54"/>
    </row>
    <row r="17" spans="2:28" x14ac:dyDescent="0.2">
      <c r="B17" s="75">
        <v>3</v>
      </c>
      <c r="C17" s="65"/>
      <c r="D17" s="65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73"/>
      <c r="U17" s="74" t="str">
        <f t="shared" si="1"/>
        <v/>
      </c>
      <c r="Y17" s="52"/>
      <c r="Z17" s="53"/>
      <c r="AA17" s="54"/>
    </row>
    <row r="18" spans="2:28" x14ac:dyDescent="0.2">
      <c r="B18" s="76">
        <v>4</v>
      </c>
      <c r="C18" s="65"/>
      <c r="D18" s="65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73"/>
      <c r="U18" s="74" t="str">
        <f t="shared" si="1"/>
        <v/>
      </c>
      <c r="Y18" s="52"/>
      <c r="Z18" s="53"/>
      <c r="AA18" s="54"/>
    </row>
    <row r="19" spans="2:28" x14ac:dyDescent="0.2">
      <c r="B19" s="70">
        <v>5</v>
      </c>
      <c r="C19" s="65"/>
      <c r="D19" s="65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73"/>
      <c r="U19" s="74" t="str">
        <f t="shared" si="1"/>
        <v/>
      </c>
      <c r="W19" s="26"/>
      <c r="X19" s="26"/>
      <c r="Y19" s="52"/>
      <c r="Z19" s="53"/>
      <c r="AA19" s="54"/>
    </row>
    <row r="20" spans="2:28" x14ac:dyDescent="0.2">
      <c r="B20" s="76">
        <v>6</v>
      </c>
      <c r="C20" s="65"/>
      <c r="D20" s="65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73"/>
      <c r="U20" s="74" t="str">
        <f t="shared" si="1"/>
        <v/>
      </c>
      <c r="Y20" s="52"/>
      <c r="Z20" s="53"/>
      <c r="AA20" s="54"/>
    </row>
    <row r="21" spans="2:28" x14ac:dyDescent="0.2">
      <c r="B21" s="76">
        <v>7</v>
      </c>
      <c r="C21" s="65"/>
      <c r="D21" s="65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73"/>
      <c r="U21" s="74" t="str">
        <f t="shared" si="1"/>
        <v/>
      </c>
      <c r="Y21" s="52"/>
      <c r="Z21" s="53"/>
      <c r="AA21" s="54"/>
    </row>
    <row r="22" spans="2:28" x14ac:dyDescent="0.2">
      <c r="B22" s="70">
        <v>8</v>
      </c>
      <c r="C22" s="71"/>
      <c r="D22" s="65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3"/>
      <c r="U22" s="74" t="str">
        <f t="shared" si="1"/>
        <v/>
      </c>
      <c r="Y22" s="52"/>
      <c r="Z22" s="53"/>
      <c r="AA22" s="54"/>
      <c r="AB22" s="14"/>
    </row>
    <row r="23" spans="2:28" x14ac:dyDescent="0.2">
      <c r="B23" s="75">
        <v>9</v>
      </c>
      <c r="C23" s="71"/>
      <c r="D23" s="65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73"/>
      <c r="U23" s="74" t="str">
        <f t="shared" si="1"/>
        <v/>
      </c>
      <c r="Y23" s="52"/>
      <c r="Z23" s="53"/>
      <c r="AA23" s="54"/>
    </row>
    <row r="24" spans="2:28" x14ac:dyDescent="0.2">
      <c r="B24" s="75">
        <v>10</v>
      </c>
      <c r="C24" s="71"/>
      <c r="D24" s="72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3"/>
      <c r="U24" s="74" t="str">
        <f t="shared" si="1"/>
        <v/>
      </c>
      <c r="Y24" s="79"/>
      <c r="Z24" s="80"/>
      <c r="AA24" s="81"/>
    </row>
    <row r="25" spans="2:28" x14ac:dyDescent="0.2">
      <c r="B25" s="75">
        <v>11</v>
      </c>
      <c r="C25" s="71"/>
      <c r="D25" s="72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73"/>
      <c r="U25" s="74" t="str">
        <f t="shared" si="1"/>
        <v/>
      </c>
    </row>
    <row r="26" spans="2:28" x14ac:dyDescent="0.2">
      <c r="B26" s="75">
        <v>12</v>
      </c>
      <c r="C26" s="71"/>
      <c r="D26" s="72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73"/>
      <c r="U26" s="74" t="str">
        <f t="shared" si="1"/>
        <v/>
      </c>
    </row>
    <row r="27" spans="2:28" x14ac:dyDescent="0.2">
      <c r="B27" s="75">
        <v>13</v>
      </c>
      <c r="C27" s="71"/>
      <c r="D27" s="72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73"/>
      <c r="U27" s="74" t="str">
        <f t="shared" si="1"/>
        <v/>
      </c>
    </row>
    <row r="28" spans="2:28" x14ac:dyDescent="0.2">
      <c r="B28" s="76">
        <v>14</v>
      </c>
      <c r="C28" s="71"/>
      <c r="D28" s="72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73"/>
      <c r="U28" s="74" t="str">
        <f t="shared" si="1"/>
        <v/>
      </c>
    </row>
    <row r="29" spans="2:28" x14ac:dyDescent="0.2">
      <c r="B29" s="76">
        <v>15</v>
      </c>
      <c r="C29" s="71"/>
      <c r="D29" s="72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84"/>
      <c r="U29" s="85" t="str">
        <f t="shared" si="1"/>
        <v/>
      </c>
    </row>
    <row r="30" spans="2:28" x14ac:dyDescent="0.2">
      <c r="B30" s="64">
        <v>16</v>
      </c>
      <c r="C30" s="71"/>
      <c r="D30" s="7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86"/>
      <c r="U30" s="74" t="str">
        <f t="shared" si="1"/>
        <v/>
      </c>
      <c r="W30" s="87"/>
      <c r="X30" s="87"/>
    </row>
    <row r="31" spans="2:28" x14ac:dyDescent="0.2">
      <c r="B31" s="76">
        <v>17</v>
      </c>
      <c r="C31" s="71"/>
      <c r="D31" s="72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84"/>
      <c r="U31" s="85" t="str">
        <f t="shared" si="1"/>
        <v/>
      </c>
    </row>
    <row r="32" spans="2:28" x14ac:dyDescent="0.2">
      <c r="B32" s="64">
        <v>18</v>
      </c>
      <c r="C32" s="71"/>
      <c r="D32" s="72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84"/>
      <c r="U32" s="85" t="str">
        <f t="shared" si="1"/>
        <v/>
      </c>
    </row>
    <row r="33" spans="1:27" x14ac:dyDescent="0.2">
      <c r="B33" s="76">
        <v>19</v>
      </c>
      <c r="C33" s="71"/>
      <c r="D33" s="72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84"/>
      <c r="U33" s="85" t="str">
        <f t="shared" si="1"/>
        <v/>
      </c>
    </row>
    <row r="34" spans="1:27" x14ac:dyDescent="0.2">
      <c r="B34" s="64">
        <v>20</v>
      </c>
      <c r="C34" s="71"/>
      <c r="D34" s="72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84"/>
      <c r="U34" s="85" t="str">
        <f t="shared" si="1"/>
        <v/>
      </c>
    </row>
    <row r="35" spans="1:27" x14ac:dyDescent="0.2">
      <c r="B35" s="76">
        <v>21</v>
      </c>
      <c r="C35" s="71"/>
      <c r="D35" s="72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84"/>
      <c r="U35" s="85" t="str">
        <f t="shared" si="1"/>
        <v/>
      </c>
    </row>
    <row r="36" spans="1:27" x14ac:dyDescent="0.2">
      <c r="B36" s="64">
        <v>22</v>
      </c>
      <c r="C36" s="71"/>
      <c r="D36" s="72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84"/>
      <c r="U36" s="85" t="str">
        <f t="shared" si="1"/>
        <v/>
      </c>
    </row>
    <row r="37" spans="1:27" ht="15" thickBot="1" x14ac:dyDescent="0.25">
      <c r="B37" s="88">
        <v>23</v>
      </c>
      <c r="C37" s="161"/>
      <c r="D37" s="162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2"/>
      <c r="U37" s="93" t="str">
        <f t="shared" si="1"/>
        <v/>
      </c>
    </row>
    <row r="38" spans="1:27" ht="15.75" thickTop="1" thickBot="1" x14ac:dyDescent="0.25">
      <c r="D38" s="163"/>
    </row>
    <row r="39" spans="1:27" ht="15.75" customHeight="1" thickTop="1" x14ac:dyDescent="0.2">
      <c r="A39" s="94"/>
      <c r="B39" s="35" t="str">
        <f>B12</f>
        <v>Name</v>
      </c>
      <c r="C39" s="36"/>
      <c r="D39" s="95" t="str">
        <f>D12</f>
        <v>Gruppe</v>
      </c>
      <c r="E39" s="38" t="s">
        <v>13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96" t="s">
        <v>16</v>
      </c>
      <c r="W39" s="97" t="s">
        <v>17</v>
      </c>
      <c r="X39" s="98"/>
    </row>
    <row r="40" spans="1:27" ht="16.5" customHeight="1" x14ac:dyDescent="0.2">
      <c r="A40" s="94"/>
      <c r="B40" s="45"/>
      <c r="C40" s="46"/>
      <c r="D40" s="99"/>
      <c r="E40" s="100">
        <v>16</v>
      </c>
      <c r="F40" s="101">
        <v>17</v>
      </c>
      <c r="G40" s="101">
        <v>18</v>
      </c>
      <c r="H40" s="101">
        <v>19</v>
      </c>
      <c r="I40" s="101">
        <v>20</v>
      </c>
      <c r="J40" s="101">
        <v>21</v>
      </c>
      <c r="K40" s="101">
        <v>22</v>
      </c>
      <c r="L40" s="101">
        <v>23</v>
      </c>
      <c r="M40" s="101">
        <v>24</v>
      </c>
      <c r="N40" s="101">
        <v>25</v>
      </c>
      <c r="O40" s="101">
        <v>26</v>
      </c>
      <c r="P40" s="101">
        <v>27</v>
      </c>
      <c r="Q40" s="101">
        <v>28</v>
      </c>
      <c r="R40" s="101">
        <v>29</v>
      </c>
      <c r="S40" s="101">
        <v>30</v>
      </c>
      <c r="T40" s="102">
        <v>31</v>
      </c>
      <c r="U40" s="103"/>
      <c r="V40" s="31"/>
      <c r="W40" s="97"/>
      <c r="X40" s="98"/>
    </row>
    <row r="41" spans="1:27" ht="16.5" customHeight="1" thickBot="1" x14ac:dyDescent="0.25">
      <c r="A41" s="94"/>
      <c r="B41" s="55"/>
      <c r="C41" s="56"/>
      <c r="D41" s="104"/>
      <c r="E41" s="105" t="str">
        <f>IF(OR(ISBLANK($D$5),ISBLANK($J$5)),"",TEXT(DATE($J$5,MONTH(DATEVALUE($D$5&amp;"1")),E40),"TTT"))</f>
        <v/>
      </c>
      <c r="F41" s="106" t="str">
        <f t="shared" ref="F41:T41" si="2">IF(OR(ISBLANK($D$5),ISBLANK($J$5)),"",TEXT(DATE($J$5,MONTH(DATEVALUE($D$5&amp;"1")),F40),"TTT"))</f>
        <v/>
      </c>
      <c r="G41" s="107" t="str">
        <f t="shared" si="2"/>
        <v/>
      </c>
      <c r="H41" s="108" t="str">
        <f t="shared" si="2"/>
        <v/>
      </c>
      <c r="I41" s="106" t="str">
        <f t="shared" si="2"/>
        <v/>
      </c>
      <c r="J41" s="106" t="str">
        <f t="shared" si="2"/>
        <v/>
      </c>
      <c r="K41" s="106" t="str">
        <f t="shared" si="2"/>
        <v/>
      </c>
      <c r="L41" s="107" t="str">
        <f t="shared" si="2"/>
        <v/>
      </c>
      <c r="M41" s="108" t="str">
        <f t="shared" si="2"/>
        <v/>
      </c>
      <c r="N41" s="108" t="str">
        <f t="shared" si="2"/>
        <v/>
      </c>
      <c r="O41" s="108" t="str">
        <f t="shared" si="2"/>
        <v/>
      </c>
      <c r="P41" s="108" t="str">
        <f t="shared" si="2"/>
        <v/>
      </c>
      <c r="Q41" s="108" t="str">
        <f t="shared" si="2"/>
        <v/>
      </c>
      <c r="R41" s="106" t="str">
        <f t="shared" si="2"/>
        <v/>
      </c>
      <c r="S41" s="107" t="str">
        <f t="shared" si="2"/>
        <v/>
      </c>
      <c r="T41" s="108" t="str">
        <f t="shared" si="2"/>
        <v/>
      </c>
      <c r="U41" s="109"/>
      <c r="V41" s="31"/>
      <c r="W41" s="97"/>
      <c r="X41" s="98"/>
    </row>
    <row r="42" spans="1:27" ht="15" thickTop="1" x14ac:dyDescent="0.2">
      <c r="B42" s="110">
        <f>B15</f>
        <v>1</v>
      </c>
      <c r="C42" s="111" t="str">
        <f t="shared" ref="C42:D57" si="3">IF(ISBLANK(C15),"",C15)</f>
        <v/>
      </c>
      <c r="D42" s="111" t="str">
        <f t="shared" si="3"/>
        <v/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74" t="str">
        <f t="shared" ref="U42:U64" si="4">IF(SUM(E42:T42,U15)&gt;0,MIN(160,SUM(E42:T42,U15)),"")</f>
        <v/>
      </c>
      <c r="V42" s="31"/>
      <c r="W42" s="112" t="str">
        <f>IF(U42="","",IF(ISBLANK(D15),"Bitte Gruppe 1-2-3 eingeben! Siehe Fußzeile",IF($U$5="","Bitte Jahr des Projektbeginns eingeben",U42*VLOOKUP(D15,N$69:U$71,2,1)/160)))</f>
        <v/>
      </c>
      <c r="X42" s="113"/>
      <c r="AA42" s="114"/>
    </row>
    <row r="43" spans="1:27" ht="15.75" customHeight="1" x14ac:dyDescent="0.2">
      <c r="B43" s="75">
        <f>B16</f>
        <v>2</v>
      </c>
      <c r="C43" s="115" t="str">
        <f t="shared" si="3"/>
        <v/>
      </c>
      <c r="D43" s="76" t="str">
        <f t="shared" si="3"/>
        <v/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74" t="str">
        <f t="shared" si="4"/>
        <v/>
      </c>
      <c r="V43" s="31"/>
      <c r="W43" s="112" t="str">
        <f t="shared" ref="W43:W64" si="5">IF(U43="","",IF(ISBLANK(D16),"Bitte Gruppe 1-2-3 eingeben! Siehe Fußzeile",IF($U$5="","Bitte Jahr des Projektbeginns eingeben",U43*VLOOKUP(D16,N$69:U$71,2,1)/160)))</f>
        <v/>
      </c>
      <c r="X43" s="113"/>
    </row>
    <row r="44" spans="1:27" x14ac:dyDescent="0.2">
      <c r="B44" s="75">
        <f>B17</f>
        <v>3</v>
      </c>
      <c r="C44" s="115" t="str">
        <f t="shared" si="3"/>
        <v/>
      </c>
      <c r="D44" s="70" t="str">
        <f t="shared" si="3"/>
        <v/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74" t="str">
        <f t="shared" si="4"/>
        <v/>
      </c>
      <c r="V44" s="31"/>
      <c r="W44" s="112" t="str">
        <f t="shared" si="5"/>
        <v/>
      </c>
      <c r="X44" s="116"/>
    </row>
    <row r="45" spans="1:27" x14ac:dyDescent="0.2">
      <c r="B45" s="75">
        <f>B18</f>
        <v>4</v>
      </c>
      <c r="C45" s="117" t="str">
        <f t="shared" si="3"/>
        <v/>
      </c>
      <c r="D45" s="76" t="str">
        <f t="shared" si="3"/>
        <v/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74" t="str">
        <f t="shared" si="4"/>
        <v/>
      </c>
      <c r="V45" s="31"/>
      <c r="W45" s="112" t="str">
        <f t="shared" si="5"/>
        <v/>
      </c>
      <c r="X45" s="113"/>
    </row>
    <row r="46" spans="1:27" x14ac:dyDescent="0.2">
      <c r="B46" s="76">
        <f>B19</f>
        <v>5</v>
      </c>
      <c r="C46" s="117" t="str">
        <f t="shared" si="3"/>
        <v/>
      </c>
      <c r="D46" s="76" t="str">
        <f t="shared" si="3"/>
        <v/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74" t="str">
        <f t="shared" si="4"/>
        <v/>
      </c>
      <c r="V46" s="31"/>
      <c r="W46" s="112" t="str">
        <f t="shared" si="5"/>
        <v/>
      </c>
      <c r="X46" s="113"/>
    </row>
    <row r="47" spans="1:27" x14ac:dyDescent="0.2">
      <c r="B47" s="70">
        <v>6</v>
      </c>
      <c r="C47" s="117" t="str">
        <f t="shared" si="3"/>
        <v/>
      </c>
      <c r="D47" s="64" t="str">
        <f t="shared" si="3"/>
        <v/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74" t="str">
        <f t="shared" si="4"/>
        <v/>
      </c>
      <c r="V47" s="31"/>
      <c r="W47" s="112" t="str">
        <f t="shared" si="5"/>
        <v/>
      </c>
      <c r="X47" s="113"/>
    </row>
    <row r="48" spans="1:27" x14ac:dyDescent="0.2">
      <c r="B48" s="76">
        <v>7</v>
      </c>
      <c r="C48" s="117" t="str">
        <f t="shared" si="3"/>
        <v/>
      </c>
      <c r="D48" s="64" t="str">
        <f t="shared" si="3"/>
        <v/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74" t="str">
        <f t="shared" si="4"/>
        <v/>
      </c>
      <c r="V48" s="31"/>
      <c r="W48" s="112" t="str">
        <f t="shared" si="5"/>
        <v/>
      </c>
      <c r="X48" s="113"/>
    </row>
    <row r="49" spans="2:24" x14ac:dyDescent="0.2">
      <c r="B49" s="70">
        <v>8</v>
      </c>
      <c r="C49" s="117" t="str">
        <f t="shared" si="3"/>
        <v/>
      </c>
      <c r="D49" s="64" t="str">
        <f t="shared" si="3"/>
        <v/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74" t="str">
        <f t="shared" si="4"/>
        <v/>
      </c>
      <c r="V49" s="31"/>
      <c r="W49" s="112" t="str">
        <f t="shared" si="5"/>
        <v/>
      </c>
      <c r="X49" s="116"/>
    </row>
    <row r="50" spans="2:24" x14ac:dyDescent="0.2">
      <c r="B50" s="75">
        <f>B23</f>
        <v>9</v>
      </c>
      <c r="C50" s="118" t="str">
        <f t="shared" si="3"/>
        <v/>
      </c>
      <c r="D50" s="64" t="str">
        <f t="shared" si="3"/>
        <v/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74" t="str">
        <f t="shared" si="4"/>
        <v/>
      </c>
      <c r="V50" s="31"/>
      <c r="W50" s="112" t="str">
        <f t="shared" si="5"/>
        <v/>
      </c>
      <c r="X50" s="113"/>
    </row>
    <row r="51" spans="2:24" x14ac:dyDescent="0.2">
      <c r="B51" s="76">
        <f>B24</f>
        <v>10</v>
      </c>
      <c r="C51" s="117" t="str">
        <f t="shared" si="3"/>
        <v/>
      </c>
      <c r="D51" s="64" t="str">
        <f t="shared" si="3"/>
        <v/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74" t="str">
        <f t="shared" si="4"/>
        <v/>
      </c>
      <c r="V51" s="31"/>
      <c r="W51" s="112" t="str">
        <f t="shared" si="5"/>
        <v/>
      </c>
      <c r="X51" s="113"/>
    </row>
    <row r="52" spans="2:24" x14ac:dyDescent="0.2">
      <c r="B52" s="70">
        <v>11</v>
      </c>
      <c r="C52" s="117" t="str">
        <f t="shared" si="3"/>
        <v/>
      </c>
      <c r="D52" s="64" t="str">
        <f t="shared" si="3"/>
        <v/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74" t="str">
        <f t="shared" si="4"/>
        <v/>
      </c>
      <c r="V52" s="31"/>
      <c r="W52" s="112" t="str">
        <f t="shared" si="5"/>
        <v/>
      </c>
      <c r="X52" s="113"/>
    </row>
    <row r="53" spans="2:24" x14ac:dyDescent="0.2">
      <c r="B53" s="75">
        <v>12</v>
      </c>
      <c r="C53" s="118" t="str">
        <f t="shared" si="3"/>
        <v/>
      </c>
      <c r="D53" s="76" t="str">
        <f t="shared" si="3"/>
        <v/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74" t="str">
        <f t="shared" si="4"/>
        <v/>
      </c>
      <c r="V53" s="31"/>
      <c r="W53" s="112" t="str">
        <f t="shared" si="5"/>
        <v/>
      </c>
      <c r="X53" s="113"/>
    </row>
    <row r="54" spans="2:24" x14ac:dyDescent="0.2">
      <c r="B54" s="75">
        <v>13</v>
      </c>
      <c r="C54" s="117" t="str">
        <f t="shared" si="3"/>
        <v/>
      </c>
      <c r="D54" s="70" t="str">
        <f t="shared" si="3"/>
        <v/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74" t="str">
        <f t="shared" si="4"/>
        <v/>
      </c>
      <c r="V54" s="31"/>
      <c r="W54" s="112" t="str">
        <f t="shared" si="5"/>
        <v/>
      </c>
      <c r="X54" s="113"/>
    </row>
    <row r="55" spans="2:24" x14ac:dyDescent="0.2">
      <c r="B55" s="76">
        <v>14</v>
      </c>
      <c r="C55" s="118" t="str">
        <f t="shared" si="3"/>
        <v/>
      </c>
      <c r="D55" s="76" t="str">
        <f t="shared" si="3"/>
        <v/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74" t="str">
        <f t="shared" si="4"/>
        <v/>
      </c>
      <c r="V55" s="31"/>
      <c r="W55" s="112" t="str">
        <f t="shared" si="5"/>
        <v/>
      </c>
      <c r="X55" s="116"/>
    </row>
    <row r="56" spans="2:24" x14ac:dyDescent="0.2">
      <c r="B56" s="76">
        <v>15</v>
      </c>
      <c r="C56" s="117" t="str">
        <f t="shared" si="3"/>
        <v/>
      </c>
      <c r="D56" s="76" t="str">
        <f t="shared" si="3"/>
        <v/>
      </c>
      <c r="E56" s="119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85" t="str">
        <f t="shared" si="4"/>
        <v/>
      </c>
      <c r="V56" s="31"/>
      <c r="W56" s="112" t="str">
        <f t="shared" si="5"/>
        <v/>
      </c>
      <c r="X56" s="113"/>
    </row>
    <row r="57" spans="2:24" x14ac:dyDescent="0.2">
      <c r="B57" s="76">
        <v>16</v>
      </c>
      <c r="C57" s="117" t="str">
        <f t="shared" si="3"/>
        <v/>
      </c>
      <c r="D57" s="76" t="str">
        <f t="shared" si="3"/>
        <v/>
      </c>
      <c r="E57" s="119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85" t="str">
        <f t="shared" si="4"/>
        <v/>
      </c>
      <c r="V57" s="31"/>
      <c r="W57" s="112" t="str">
        <f t="shared" si="5"/>
        <v/>
      </c>
    </row>
    <row r="58" spans="2:24" x14ac:dyDescent="0.2">
      <c r="B58" s="76">
        <v>17</v>
      </c>
      <c r="C58" s="117" t="str">
        <f t="shared" ref="C58:D64" si="6">IF(ISBLANK(C31),"",C31)</f>
        <v/>
      </c>
      <c r="D58" s="76" t="str">
        <f t="shared" si="6"/>
        <v/>
      </c>
      <c r="E58" s="119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85" t="str">
        <f t="shared" si="4"/>
        <v/>
      </c>
      <c r="V58" s="31"/>
      <c r="W58" s="112" t="str">
        <f t="shared" si="5"/>
        <v/>
      </c>
    </row>
    <row r="59" spans="2:24" x14ac:dyDescent="0.2">
      <c r="B59" s="76">
        <v>18</v>
      </c>
      <c r="C59" s="117" t="str">
        <f t="shared" si="6"/>
        <v/>
      </c>
      <c r="D59" s="76" t="str">
        <f t="shared" si="6"/>
        <v/>
      </c>
      <c r="E59" s="119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85" t="str">
        <f t="shared" si="4"/>
        <v/>
      </c>
      <c r="V59" s="31"/>
      <c r="W59" s="112" t="str">
        <f t="shared" si="5"/>
        <v/>
      </c>
    </row>
    <row r="60" spans="2:24" x14ac:dyDescent="0.2">
      <c r="B60" s="76">
        <v>19</v>
      </c>
      <c r="C60" s="117" t="str">
        <f t="shared" si="6"/>
        <v/>
      </c>
      <c r="D60" s="76" t="str">
        <f t="shared" si="6"/>
        <v/>
      </c>
      <c r="E60" s="119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85" t="str">
        <f t="shared" si="4"/>
        <v/>
      </c>
      <c r="V60" s="31"/>
      <c r="W60" s="112" t="str">
        <f t="shared" si="5"/>
        <v/>
      </c>
    </row>
    <row r="61" spans="2:24" x14ac:dyDescent="0.2">
      <c r="B61" s="76">
        <v>20</v>
      </c>
      <c r="C61" s="117" t="str">
        <f t="shared" si="6"/>
        <v/>
      </c>
      <c r="D61" s="76" t="str">
        <f t="shared" si="6"/>
        <v/>
      </c>
      <c r="E61" s="119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85" t="str">
        <f t="shared" si="4"/>
        <v/>
      </c>
      <c r="V61" s="31"/>
      <c r="W61" s="112" t="str">
        <f t="shared" si="5"/>
        <v/>
      </c>
    </row>
    <row r="62" spans="2:24" x14ac:dyDescent="0.2">
      <c r="B62" s="76">
        <v>21</v>
      </c>
      <c r="C62" s="117" t="str">
        <f t="shared" si="6"/>
        <v/>
      </c>
      <c r="D62" s="76" t="str">
        <f t="shared" si="6"/>
        <v/>
      </c>
      <c r="E62" s="119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85" t="str">
        <f t="shared" si="4"/>
        <v/>
      </c>
      <c r="V62" s="31"/>
      <c r="W62" s="112" t="str">
        <f t="shared" si="5"/>
        <v/>
      </c>
    </row>
    <row r="63" spans="2:24" x14ac:dyDescent="0.2">
      <c r="B63" s="76">
        <v>22</v>
      </c>
      <c r="C63" s="117" t="str">
        <f t="shared" si="6"/>
        <v/>
      </c>
      <c r="D63" s="76" t="str">
        <f t="shared" si="6"/>
        <v/>
      </c>
      <c r="E63" s="119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85" t="str">
        <f t="shared" si="4"/>
        <v/>
      </c>
      <c r="V63" s="31"/>
      <c r="W63" s="112" t="str">
        <f t="shared" si="5"/>
        <v/>
      </c>
    </row>
    <row r="64" spans="2:24" ht="15" thickBot="1" x14ac:dyDescent="0.25">
      <c r="B64" s="88">
        <v>23</v>
      </c>
      <c r="C64" s="121" t="str">
        <f t="shared" si="6"/>
        <v/>
      </c>
      <c r="D64" s="88" t="str">
        <f t="shared" si="6"/>
        <v/>
      </c>
      <c r="E64" s="122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3" t="str">
        <f t="shared" si="4"/>
        <v/>
      </c>
      <c r="V64" s="31"/>
      <c r="W64" s="112" t="str">
        <f t="shared" si="5"/>
        <v/>
      </c>
    </row>
    <row r="65" spans="1:24" ht="15.75" thickTop="1" thickBot="1" x14ac:dyDescent="0.25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5"/>
      <c r="Q65" s="125"/>
      <c r="R65" s="125">
        <f>IF(S65=0,0,MID(S65,1,1)+MID(S65,2,1)+MID(S65,3,1)+MID(S65,4,1)+MID(S65,5,1)+MID(S65,6,1)+MID(S65,7,1)+MID(S65,8,1))</f>
        <v>0</v>
      </c>
      <c r="S65" s="125">
        <f>T65*10000000</f>
        <v>0</v>
      </c>
      <c r="T65" s="126">
        <f>ROUNDDOWN(SUM(E15:T37)+SUM(E42:T64),0)</f>
        <v>0</v>
      </c>
      <c r="U65" s="127" t="str">
        <f>IF(SUM(U42:U64)&gt;0,SUM(U42:U64),"")</f>
        <v/>
      </c>
      <c r="V65" s="128"/>
      <c r="W65" s="129" t="str">
        <f>IF(SUM(W42:W64)=0,"",SUM(W42:W64))</f>
        <v/>
      </c>
      <c r="X65" s="116"/>
    </row>
    <row r="66" spans="1:24" ht="15" thickTop="1" x14ac:dyDescent="0.2">
      <c r="A66" s="123"/>
      <c r="B66" s="130" t="s">
        <v>18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24"/>
      <c r="O66" s="124"/>
      <c r="P66" s="125"/>
      <c r="Q66" s="125"/>
      <c r="R66" s="125"/>
      <c r="S66" s="125"/>
      <c r="T66" s="126"/>
      <c r="U66" s="131"/>
      <c r="V66" s="123"/>
      <c r="W66" s="132"/>
      <c r="X66" s="133"/>
    </row>
    <row r="67" spans="1:24" x14ac:dyDescent="0.2">
      <c r="A67" s="123"/>
      <c r="B67" s="130" t="s">
        <v>19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24"/>
      <c r="O67" s="124"/>
      <c r="P67" s="125"/>
      <c r="Q67" s="125" t="str">
        <f>CHAR(R67+64)</f>
        <v>@</v>
      </c>
      <c r="R67" s="134">
        <f>IF(VALUE(T67)&lt;=9,T67,MID(T67,1,1)+MID(T67,2,1))</f>
        <v>0</v>
      </c>
      <c r="S67" s="134"/>
      <c r="T67" s="125">
        <f>IF((U68-U67)&gt;0,MID(U68,FIND(",",U68)+1,99),0)</f>
        <v>0</v>
      </c>
      <c r="U67" s="135">
        <f>INT(SUM(E15:T37)+SUM(E42:T64))</f>
        <v>0</v>
      </c>
      <c r="V67" s="123"/>
      <c r="W67" s="136"/>
      <c r="X67" s="137"/>
    </row>
    <row r="68" spans="1:24" x14ac:dyDescent="0.2">
      <c r="A68" s="123"/>
      <c r="B68" s="130" t="s">
        <v>20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24"/>
      <c r="O68" s="2"/>
      <c r="P68" s="138" t="s">
        <v>21</v>
      </c>
      <c r="Q68" s="124"/>
      <c r="R68" s="124"/>
      <c r="S68" s="124"/>
      <c r="T68" s="124"/>
      <c r="U68" s="135">
        <f>SUM(E15:T37)+SUM(E42:T64)</f>
        <v>0</v>
      </c>
      <c r="V68" s="123"/>
      <c r="W68" s="123"/>
      <c r="X68" s="87"/>
    </row>
    <row r="69" spans="1:24" x14ac:dyDescent="0.2">
      <c r="B69" s="130" t="s">
        <v>22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9">
        <v>1</v>
      </c>
      <c r="O69" s="140" t="str">
        <f>IF(AND(ISNUMBER($U$5),$U$5&gt;2014),9000,IF(OR($U$5&lt;50,$U$5=""),"Bitte Jahr des Projektbeginns oben eingeben",8000))</f>
        <v>Bitte Jahr des Projektbeginns oben eingeben</v>
      </c>
      <c r="P69" s="140"/>
      <c r="Q69" s="140"/>
      <c r="R69" s="140"/>
      <c r="S69" s="140"/>
      <c r="T69" s="140"/>
      <c r="U69" s="140"/>
      <c r="V69" s="141"/>
      <c r="W69" s="87"/>
      <c r="X69" s="87"/>
    </row>
    <row r="70" spans="1:24" x14ac:dyDescent="0.2">
      <c r="B70" s="130"/>
      <c r="E70" s="142" t="s">
        <v>23</v>
      </c>
      <c r="F70" s="142"/>
      <c r="G70" s="143" t="str">
        <f>R65&amp;Q67</f>
        <v>0@</v>
      </c>
      <c r="H70" s="143"/>
      <c r="I70" s="142" t="str">
        <f>LEFT(U1,6)</f>
        <v>v2407a</v>
      </c>
      <c r="N70" s="139">
        <v>2</v>
      </c>
      <c r="O70" s="144" t="str">
        <f>IF(AND(ISNUMBER($U$5),$U$5&gt;2014),7000,IF(OR($U$5&lt;50,$U$5=""),"Bitte Jahr des Projektbeginns oben eingeben",5800))</f>
        <v>Bitte Jahr des Projektbeginns oben eingeben</v>
      </c>
      <c r="P70" s="144"/>
      <c r="Q70" s="144"/>
      <c r="R70" s="144"/>
      <c r="S70" s="144"/>
      <c r="T70" s="144"/>
      <c r="U70" s="144"/>
    </row>
    <row r="71" spans="1:24" x14ac:dyDescent="0.2">
      <c r="N71" s="139">
        <v>3</v>
      </c>
      <c r="O71" s="145" t="str">
        <f>IF(AND(ISNUMBER($U$5),$U$5&gt;2014),5000,IF(OR($U$5&lt;50,$U$5=""),"Bitte Jahr des Projektbeginns oben eingeben",4000))</f>
        <v>Bitte Jahr des Projektbeginns oben eingeben</v>
      </c>
      <c r="P71" s="145"/>
      <c r="Q71" s="145"/>
      <c r="R71" s="145"/>
      <c r="S71" s="145"/>
      <c r="T71" s="145"/>
      <c r="U71" s="145"/>
    </row>
    <row r="72" spans="1:24" ht="18.75" x14ac:dyDescent="0.3">
      <c r="B72" s="146" t="s">
        <v>24</v>
      </c>
      <c r="D72" s="147"/>
    </row>
    <row r="73" spans="1:24" x14ac:dyDescent="0.2">
      <c r="B73" s="148"/>
      <c r="C73" s="149"/>
      <c r="D73" s="148"/>
      <c r="E73" s="148"/>
      <c r="F73" s="148"/>
      <c r="G73" s="148"/>
      <c r="H73" s="148"/>
      <c r="I73" s="148"/>
      <c r="J73" s="148"/>
      <c r="K73" s="148"/>
      <c r="L73" s="148"/>
      <c r="M73" s="149"/>
      <c r="N73" s="150"/>
      <c r="O73" s="150"/>
      <c r="P73" s="150"/>
      <c r="Q73" s="150"/>
      <c r="R73" s="150"/>
      <c r="S73" s="150"/>
      <c r="T73" s="150"/>
      <c r="U73" s="150"/>
    </row>
    <row r="74" spans="1:24" x14ac:dyDescent="0.2">
      <c r="B74" s="151" t="s">
        <v>25</v>
      </c>
      <c r="C74" s="151"/>
      <c r="D74" s="152" t="str">
        <f>IF(ISBLANK(C15),"(Mitarbeiter 1)",C15)</f>
        <v>(Mitarbeiter 1)</v>
      </c>
      <c r="E74" s="31"/>
      <c r="F74" s="152"/>
      <c r="G74" s="31"/>
      <c r="H74" s="31"/>
      <c r="I74" s="152" t="str">
        <f>IF(ISBLANK(C16),"(Mitarbeiter 2)",C16)</f>
        <v>(Mitarbeiter 2)</v>
      </c>
      <c r="J74" s="31"/>
      <c r="K74" s="31"/>
      <c r="L74" s="152"/>
      <c r="M74" s="31"/>
      <c r="N74" s="152"/>
      <c r="O74" s="152" t="str">
        <f>IF(ISBLANK(C17),"(Mitarbeiter 3)",C17)</f>
        <v>(Mitarbeiter 3)</v>
      </c>
      <c r="P74" s="31"/>
      <c r="Q74" s="153"/>
      <c r="R74" s="153"/>
      <c r="T74" s="153"/>
      <c r="U74" s="153"/>
    </row>
    <row r="75" spans="1:24" x14ac:dyDescent="0.2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24" x14ac:dyDescent="0.2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0"/>
      <c r="R76" s="150"/>
      <c r="S76" s="150"/>
      <c r="T76" s="150"/>
      <c r="U76" s="150"/>
    </row>
    <row r="77" spans="1:24" x14ac:dyDescent="0.2">
      <c r="B77" s="154"/>
      <c r="C77" s="155"/>
      <c r="D77" s="154"/>
      <c r="E77" s="154"/>
      <c r="F77" s="154"/>
      <c r="G77" s="154"/>
      <c r="H77" s="154"/>
      <c r="I77" s="154"/>
      <c r="J77" s="154"/>
      <c r="K77" s="154"/>
      <c r="L77" s="154"/>
      <c r="M77" s="155"/>
      <c r="N77" s="151"/>
      <c r="O77" s="151"/>
      <c r="P77" s="151"/>
      <c r="Q77" s="150"/>
      <c r="R77" s="150"/>
      <c r="S77" s="150"/>
      <c r="T77" s="150"/>
      <c r="U77" s="150"/>
    </row>
    <row r="78" spans="1:24" x14ac:dyDescent="0.2">
      <c r="B78" s="152" t="str">
        <f>IF(ISBLANK(C18),"(Mitarbeiter 4)",C18)</f>
        <v>(Mitarbeiter 4)</v>
      </c>
      <c r="C78" s="31"/>
      <c r="D78" s="152" t="str">
        <f>IF(ISBLANK(C19),"(Mitarbeiter 5)",C19)</f>
        <v>(Mitarbeiter 5)</v>
      </c>
      <c r="E78" s="31"/>
      <c r="F78" s="152"/>
      <c r="G78" s="31"/>
      <c r="H78" s="31"/>
      <c r="I78" s="152" t="str">
        <f>IF(ISBLANK(C20),"(Mitarbeiter 6)",C20)</f>
        <v>(Mitarbeiter 6)</v>
      </c>
      <c r="J78" s="31"/>
      <c r="K78" s="31"/>
      <c r="L78" s="152"/>
      <c r="M78" s="31"/>
      <c r="N78" s="152"/>
      <c r="O78" s="152" t="str">
        <f>IF(ISBLANK(C21),"(Mitarbeiter 7)",C21)</f>
        <v>(Mitarbeiter 7)</v>
      </c>
      <c r="P78" s="31"/>
      <c r="Q78" s="153"/>
      <c r="R78" s="153"/>
      <c r="T78" s="153"/>
      <c r="U78" s="153"/>
    </row>
    <row r="79" spans="1:24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24" x14ac:dyDescent="0.2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0"/>
      <c r="R80" s="150"/>
      <c r="S80" s="150"/>
      <c r="T80" s="150"/>
      <c r="U80" s="150"/>
    </row>
    <row r="81" spans="2:21" x14ac:dyDescent="0.2">
      <c r="B81" s="154"/>
      <c r="C81" s="155"/>
      <c r="D81" s="154"/>
      <c r="E81" s="154"/>
      <c r="F81" s="154"/>
      <c r="G81" s="154"/>
      <c r="H81" s="154"/>
      <c r="I81" s="154"/>
      <c r="J81" s="154"/>
      <c r="K81" s="154"/>
      <c r="L81" s="154"/>
      <c r="M81" s="155"/>
      <c r="N81" s="151"/>
      <c r="O81" s="151"/>
      <c r="P81" s="151"/>
      <c r="Q81" s="150"/>
      <c r="R81" s="150"/>
      <c r="S81" s="150"/>
      <c r="T81" s="150"/>
      <c r="U81" s="150"/>
    </row>
    <row r="82" spans="2:21" x14ac:dyDescent="0.2">
      <c r="B82" s="152" t="str">
        <f>IF(ISBLANK(C22),"(Mitarbeiter 8)",C22)</f>
        <v>(Mitarbeiter 8)</v>
      </c>
      <c r="C82" s="31"/>
      <c r="D82" s="152" t="str">
        <f>IF(ISBLANK(C23),"(Mitarbeiter 9)",C23)</f>
        <v>(Mitarbeiter 9)</v>
      </c>
      <c r="E82" s="31"/>
      <c r="F82" s="152"/>
      <c r="G82" s="31"/>
      <c r="H82" s="31"/>
      <c r="I82" s="152" t="str">
        <f>IF(ISBLANK(C24),"(Mitarbeiter 10)",C24)</f>
        <v>(Mitarbeiter 10)</v>
      </c>
      <c r="J82" s="31"/>
      <c r="K82" s="31"/>
      <c r="L82" s="152"/>
      <c r="M82" s="31"/>
      <c r="N82" s="152"/>
      <c r="O82" s="152" t="str">
        <f>IF(ISBLANK(C25),"(Mitarbeiter 11)",C25)</f>
        <v>(Mitarbeiter 11)</v>
      </c>
      <c r="P82" s="31"/>
      <c r="Q82" s="153"/>
      <c r="R82" s="153"/>
      <c r="T82" s="153"/>
      <c r="U82" s="153"/>
    </row>
    <row r="83" spans="2:2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2:21" x14ac:dyDescent="0.2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0"/>
      <c r="R84" s="150"/>
      <c r="S84" s="150"/>
      <c r="T84" s="150"/>
      <c r="U84" s="150"/>
    </row>
    <row r="85" spans="2:21" x14ac:dyDescent="0.2">
      <c r="B85" s="154"/>
      <c r="C85" s="155"/>
      <c r="D85" s="154"/>
      <c r="E85" s="154"/>
      <c r="F85" s="154"/>
      <c r="G85" s="154"/>
      <c r="H85" s="154"/>
      <c r="I85" s="154"/>
      <c r="J85" s="154"/>
      <c r="K85" s="154"/>
      <c r="L85" s="154"/>
      <c r="M85" s="155"/>
      <c r="N85" s="151"/>
      <c r="O85" s="151"/>
      <c r="P85" s="151"/>
      <c r="Q85" s="150"/>
      <c r="R85" s="150"/>
      <c r="S85" s="150"/>
      <c r="T85" s="150"/>
      <c r="U85" s="150"/>
    </row>
    <row r="86" spans="2:21" x14ac:dyDescent="0.2">
      <c r="B86" s="152" t="str">
        <f>IF(ISBLANK(C26),"(Mitarbeiter 12)",C26)</f>
        <v>(Mitarbeiter 12)</v>
      </c>
      <c r="C86" s="31"/>
      <c r="D86" s="152" t="str">
        <f>IF(ISBLANK(C27),"(Mitarbeiter 13)",C27)</f>
        <v>(Mitarbeiter 13)</v>
      </c>
      <c r="E86" s="31"/>
      <c r="F86" s="152"/>
      <c r="G86" s="31"/>
      <c r="H86" s="31"/>
      <c r="I86" s="152" t="str">
        <f>IF(ISBLANK(C28),"(Mitarbeiter 14)",C28)</f>
        <v>(Mitarbeiter 14)</v>
      </c>
      <c r="J86" s="31"/>
      <c r="K86" s="31"/>
      <c r="L86" s="152"/>
      <c r="M86" s="31"/>
      <c r="N86" s="152"/>
      <c r="O86" s="152" t="str">
        <f>IF(ISBLANK(C29),"(Mitarbeiter 15)",C29)</f>
        <v>(Mitarbeiter 15)</v>
      </c>
      <c r="P86" s="31"/>
      <c r="Q86" s="153"/>
      <c r="R86" s="153"/>
      <c r="T86" s="153"/>
      <c r="U86" s="153"/>
    </row>
    <row r="88" spans="2:21" x14ac:dyDescent="0.2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0"/>
      <c r="R88" s="150"/>
      <c r="S88" s="150"/>
      <c r="T88" s="150"/>
      <c r="U88" s="150"/>
    </row>
    <row r="89" spans="2:21" x14ac:dyDescent="0.2">
      <c r="B89" s="154"/>
      <c r="C89" s="155"/>
      <c r="D89" s="154"/>
      <c r="E89" s="154"/>
      <c r="F89" s="154"/>
      <c r="G89" s="154"/>
      <c r="H89" s="154"/>
      <c r="I89" s="154"/>
      <c r="J89" s="154"/>
      <c r="K89" s="154"/>
      <c r="L89" s="154"/>
      <c r="M89" s="155"/>
      <c r="N89" s="151"/>
      <c r="O89" s="151"/>
      <c r="P89" s="151"/>
      <c r="Q89" s="150"/>
      <c r="R89" s="150"/>
      <c r="S89" s="150"/>
      <c r="T89" s="150"/>
      <c r="U89" s="150"/>
    </row>
    <row r="90" spans="2:21" x14ac:dyDescent="0.2">
      <c r="B90" s="152" t="str">
        <f>IF(ISBLANK(C30),"(Mitarbeiter 16)",C30)</f>
        <v>(Mitarbeiter 16)</v>
      </c>
      <c r="C90" s="31"/>
      <c r="D90" s="152" t="str">
        <f>IF(ISBLANK(C31),"(Mitarbeiter 17)",C31)</f>
        <v>(Mitarbeiter 17)</v>
      </c>
      <c r="E90" s="31"/>
      <c r="F90" s="152"/>
      <c r="G90" s="31"/>
      <c r="H90" s="31"/>
      <c r="I90" s="152" t="str">
        <f>IF(ISBLANK(C32),"(Mitarbeiter 18)",C32)</f>
        <v>(Mitarbeiter 18)</v>
      </c>
      <c r="J90" s="31"/>
      <c r="K90" s="31"/>
      <c r="L90" s="152"/>
      <c r="M90" s="31"/>
      <c r="N90" s="152"/>
      <c r="O90" s="152" t="str">
        <f>IF(ISBLANK(C33),"(Mitarbeiter 19)",C33)</f>
        <v>(Mitarbeiter 19)</v>
      </c>
      <c r="P90" s="31"/>
      <c r="Q90" s="153"/>
      <c r="R90" s="153"/>
      <c r="T90" s="153"/>
      <c r="U90" s="153"/>
    </row>
    <row r="92" spans="2:21" x14ac:dyDescent="0.2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0"/>
      <c r="R92" s="150"/>
      <c r="S92" s="150"/>
      <c r="T92" s="150"/>
      <c r="U92" s="150"/>
    </row>
    <row r="93" spans="2:21" x14ac:dyDescent="0.2">
      <c r="B93" s="154"/>
      <c r="C93" s="155"/>
      <c r="D93" s="154"/>
      <c r="E93" s="154"/>
      <c r="F93" s="154"/>
      <c r="G93" s="154"/>
      <c r="H93" s="154"/>
      <c r="I93" s="154"/>
      <c r="J93" s="154"/>
      <c r="K93" s="154"/>
      <c r="L93" s="154"/>
      <c r="M93" s="155"/>
      <c r="N93" s="151"/>
      <c r="O93" s="151"/>
      <c r="P93" s="151"/>
      <c r="Q93" s="150"/>
      <c r="R93" s="150"/>
      <c r="S93" s="150"/>
      <c r="T93" s="150"/>
      <c r="U93" s="150"/>
    </row>
    <row r="94" spans="2:21" x14ac:dyDescent="0.2">
      <c r="B94" s="152" t="str">
        <f>IF(ISBLANK(C34),"(Mitarbeiter 20)",C34)</f>
        <v>(Mitarbeiter 20)</v>
      </c>
      <c r="C94" s="31"/>
      <c r="D94" s="152" t="str">
        <f>IF(ISBLANK(C35),"(Mitarbeiter 21)",C35)</f>
        <v>(Mitarbeiter 21)</v>
      </c>
      <c r="E94" s="31"/>
      <c r="F94" s="152"/>
      <c r="G94" s="31"/>
      <c r="H94" s="31"/>
      <c r="I94" s="152" t="str">
        <f>IF(ISBLANK(C36),"(Mitarbeiter 22)",C36)</f>
        <v>(Mitarbeiter 22)</v>
      </c>
      <c r="J94" s="31"/>
      <c r="K94" s="31"/>
      <c r="L94" s="152"/>
      <c r="M94" s="31"/>
      <c r="N94" s="152"/>
      <c r="O94" s="152" t="str">
        <f>IF(ISBLANK(C37),"(Mitarbeiter 23)",C37)</f>
        <v>(Mitarbeiter 23)</v>
      </c>
      <c r="P94" s="31"/>
      <c r="Q94" s="153"/>
      <c r="R94" s="153"/>
      <c r="T94" s="153"/>
      <c r="U94" s="153"/>
    </row>
  </sheetData>
  <sheetProtection algorithmName="SHA-512" hashValue="qJS2iBwS5FUra6S2EBSSZW9QXqhNzFFpFgkGSsuKSUTpFhZLAQ2LT8M6EgYmRhp2k/fgVnY8+tJQfEAEwb1VUQ==" saltValue="EEsQl9jIRiTT4DG6bV7Byw==" spinCount="100000" sheet="1" objects="1" scenarios="1" selectLockedCells="1"/>
  <protectedRanges>
    <protectedRange sqref="Q3:U3 D5 J5 U5 E42:T64 C24:T37 C22:C23 E15:T23" name="Bereich1_1"/>
    <protectedRange sqref="C15:D15 C16:C21 D16:D23" name="Bereich1_1_1"/>
    <protectedRange sqref="Q2:U2" name="Bereich1_1_2"/>
  </protectedRanges>
  <mergeCells count="22">
    <mergeCell ref="O69:U69"/>
    <mergeCell ref="O70:U70"/>
    <mergeCell ref="O71:U71"/>
    <mergeCell ref="Y12:AA24"/>
    <mergeCell ref="B39:C41"/>
    <mergeCell ref="D39:D41"/>
    <mergeCell ref="E39:T39"/>
    <mergeCell ref="U39:U41"/>
    <mergeCell ref="W39:W41"/>
    <mergeCell ref="B8:U8"/>
    <mergeCell ref="B9:U9"/>
    <mergeCell ref="B10:U10"/>
    <mergeCell ref="B12:C14"/>
    <mergeCell ref="D12:D14"/>
    <mergeCell ref="E12:T12"/>
    <mergeCell ref="U12:U14"/>
    <mergeCell ref="O2:P2"/>
    <mergeCell ref="Q2:U2"/>
    <mergeCell ref="L3:P3"/>
    <mergeCell ref="Q3:U3"/>
    <mergeCell ref="D5:E5"/>
    <mergeCell ref="J5:K5"/>
  </mergeCells>
  <conditionalFormatting sqref="E15:S37">
    <cfRule type="expression" dxfId="89" priority="16">
      <formula>E$14:S$14="So"</formula>
    </cfRule>
    <cfRule type="cellIs" dxfId="88" priority="18" operator="greaterThan">
      <formula>10</formula>
    </cfRule>
  </conditionalFormatting>
  <conditionalFormatting sqref="U42:U64">
    <cfRule type="cellIs" dxfId="87" priority="17" operator="greaterThanOrEqual">
      <formula>160</formula>
    </cfRule>
  </conditionalFormatting>
  <conditionalFormatting sqref="E42:T64">
    <cfRule type="expression" dxfId="86" priority="13">
      <formula>E$41:T$41="So"</formula>
    </cfRule>
    <cfRule type="cellIs" dxfId="85" priority="14" operator="greaterThan">
      <formula>10</formula>
    </cfRule>
  </conditionalFormatting>
  <conditionalFormatting sqref="R40:T41">
    <cfRule type="expression" dxfId="84" priority="11">
      <formula>DATE($J$5,MONTH(DATEVALUE($D$5&amp;"1")),R$40:T$40)&gt;EOMONTH(DATE($J$5,MONTH(DATEVALUE($D$5&amp;"1")),E$40),0)</formula>
    </cfRule>
  </conditionalFormatting>
  <conditionalFormatting sqref="O69">
    <cfRule type="expression" dxfId="83" priority="10">
      <formula>$O$69=8000</formula>
    </cfRule>
  </conditionalFormatting>
  <conditionalFormatting sqref="O69">
    <cfRule type="expression" dxfId="82" priority="8">
      <formula>$O$69="Bitte Jahr des Projektbeginns oben eingeben"</formula>
    </cfRule>
    <cfRule type="expression" dxfId="81" priority="9">
      <formula>$O$69=9000</formula>
    </cfRule>
  </conditionalFormatting>
  <conditionalFormatting sqref="O70">
    <cfRule type="expression" dxfId="80" priority="5">
      <formula>$O$70="Bitte Jahr des Projektbeginns oben eingeben"</formula>
    </cfRule>
    <cfRule type="expression" dxfId="79" priority="6">
      <formula>$O$70=7000</formula>
    </cfRule>
    <cfRule type="expression" dxfId="78" priority="7">
      <formula>$O$70=5800</formula>
    </cfRule>
  </conditionalFormatting>
  <conditionalFormatting sqref="O71">
    <cfRule type="expression" dxfId="77" priority="3">
      <formula>$O$71=5000</formula>
    </cfRule>
    <cfRule type="expression" dxfId="76" priority="4">
      <formula>$O$71=4000</formula>
    </cfRule>
  </conditionalFormatting>
  <conditionalFormatting sqref="O71">
    <cfRule type="expression" dxfId="75" priority="2">
      <formula>$O$71="Bitte Jahr des Projektbeginns oben eingeben"</formula>
    </cfRule>
  </conditionalFormatting>
  <conditionalFormatting sqref="R42:T64">
    <cfRule type="expression" dxfId="74" priority="1">
      <formula>DATE($J$5,MONTH(DATEVALUE($D$5&amp;"1")),R$40:T$40)&gt;EOMONTH(DATE($J$5,MONTH(DATEVALUE($D$5&amp;"1")),E$40),0)</formula>
    </cfRule>
  </conditionalFormatting>
  <dataValidations count="12">
    <dataValidation type="list" allowBlank="1" showInputMessage="1" showErrorMessage="1" sqref="U5">
      <formula1>"2010,2011,2012,2013,2014,2015,2016,2017,2018,2019,2020,2021,2022,2023,2024,2025,2026,2027,2028,2029,2030"</formula1>
    </dataValidation>
    <dataValidation type="custom" allowBlank="1" showInputMessage="1" showErrorMessage="1" errorTitle="Maximale Arbeitszeit: 10h" error="Pro Tag und Mitarbeiter dürfen maximal 10h abgerechnet werden. Bitte geben Sie einen Wert zwischen 0,00 - 10,00 Stunden ein." sqref="T15:T37">
      <formula1>IF(AND(T15&lt;=10,(LEN(T15)&lt;=4)),TRUE,FALSE)</formula1>
    </dataValidation>
    <dataValidation type="whole" allowBlank="1" showErrorMessage="1" errorTitle="Gruppenauswahl vornehmen" error="Jeder Mitarbeiter muss einer Gruppe (1, 2 oder 3) zugeordnet werden." sqref="D56:D64 D43:D54 D15:D37">
      <formula1>1</formula1>
      <formula2>3</formula2>
    </dataValidation>
    <dataValidation type="list" allowBlank="1" showInputMessage="1" showErrorMessage="1" sqref="J5:K5">
      <formula1>"2020, 2021, 2022, 2023, 2024, 2025, 2026, 2027, 2028, 2029, 2030"</formula1>
    </dataValidation>
    <dataValidation type="list" allowBlank="1" showInputMessage="1" showErrorMessage="1" sqref="D5:E5">
      <formula1>"Januar, Februar, März, April, Mai, Juni, Juli, August, September, Oktober, November, Dezember"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4:S64 E42:S58">
      <formula1>IF(AND(E42&gt;=0,E42&lt;=10,LEN(E42)&lt;=4,(SUM($E15:$S15)+SUM($E42:$T42))&lt;=160),TRUE,FALSE)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T64 T42:T58">
      <formula1>IF(AND(T42&gt;=0,T42&lt;=10,LEN(T42)&lt;=4,(SUM($E15:$S15)+SUM($E42:$T42))&lt;=160),TRUE,FALSE)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15:R37">
      <formula1>IF(AND(E15&gt;=0,E15&lt;=10,LEN(E15)&lt;=4,(SUM($E15:$S15)+SUM($E42:$T42))&lt;=160),TRUE,FALSE)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S15:S37">
      <formula1>IF(AND(S15&gt;=0,S15&lt;=10,LEN(S15)&lt;=4,(SUM($E15:$S15)+SUM($E42:$T42))&lt;=160),TRUE,FALSE)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59:T59">
      <formula1>IF(AND(E59&gt;=0,E59&lt;=10,LEN(E59)&lt;=4,(SUM($E31:$S31)+SUM($E59:$T59))&lt;=160),TRUE,FALSE)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0:T60">
      <formula1>IF(AND(E60&gt;=0,E60&lt;=10,LEN(E60)&lt;=4,(SUM($E30:$S30)+SUM($E60:$T60))&lt;=160),TRUE,FALSE)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1:T63">
      <formula1>IF(AND(E61&gt;=0,E61&lt;=10,LEN(E61)&lt;=4,(SUM($E30:$S30)+SUM($E61:$T61))&lt;=160),TRUE,FALSE)</formula1>
    </dataValidation>
  </dataValidations>
  <pageMargins left="0.7" right="0.7" top="0.78740157499999996" bottom="0.78740157499999996" header="0.3" footer="0.3"/>
  <pageSetup paperSize="9" scale="5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7F270A07-3C97-4E8F-A351-B363691A292C}">
            <xm:f>COUNTIF(feiertage!$B$2:$B$15,DATE($J$5,MONTH(DATEVALUE($D$5&amp;"1")),E$13:S$13))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E15:S37</xm:sqref>
        </x14:conditionalFormatting>
        <x14:conditionalFormatting xmlns:xm="http://schemas.microsoft.com/office/excel/2006/main">
          <x14:cfRule type="expression" priority="12" id="{4771D781-D850-481F-9E49-B7492D0D9524}">
            <xm:f>COUNTIF(feiertage!$B$2:$B$15,DATE($J$5,MONTH(DATEVALUE($D$5&amp;"1")),E$40:T$40))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E42:T64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AB94"/>
  <sheetViews>
    <sheetView showGridLines="0" showRowColHeaders="0" tabSelected="1" zoomScaleNormal="100" workbookViewId="0">
      <selection activeCell="C15" sqref="C15"/>
    </sheetView>
  </sheetViews>
  <sheetFormatPr baseColWidth="10" defaultRowHeight="14.25" x14ac:dyDescent="0.2"/>
  <cols>
    <col min="1" max="1" width="2.42578125" style="1" customWidth="1"/>
    <col min="2" max="2" width="4.7109375" style="1" customWidth="1"/>
    <col min="3" max="3" width="29.28515625" style="1" customWidth="1"/>
    <col min="4" max="4" width="8.42578125" style="1" customWidth="1"/>
    <col min="5" max="20" width="5.42578125" style="1" customWidth="1"/>
    <col min="21" max="21" width="11.42578125" style="1" customWidth="1"/>
    <col min="22" max="22" width="2.7109375" style="1" customWidth="1"/>
    <col min="23" max="23" width="16.28515625" style="1" customWidth="1"/>
    <col min="24" max="24" width="2.42578125" style="1" customWidth="1"/>
    <col min="25" max="27" width="13" style="1" customWidth="1"/>
    <col min="28" max="16384" width="11.42578125" style="1"/>
  </cols>
  <sheetData>
    <row r="1" spans="2:27" ht="15" thickBot="1" x14ac:dyDescent="0.25">
      <c r="U1" s="188" t="s">
        <v>0</v>
      </c>
    </row>
    <row r="2" spans="2:27" ht="15.75" x14ac:dyDescent="0.2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6" t="s">
        <v>2</v>
      </c>
      <c r="P2" s="6"/>
      <c r="Q2" s="156" t="str">
        <f>IF(ISBLANK('Stundennachweis 1. Monat'!Q2),"",'Stundennachweis 1. Monat'!Q2)</f>
        <v/>
      </c>
      <c r="R2" s="156"/>
      <c r="S2" s="156"/>
      <c r="T2" s="156"/>
      <c r="U2" s="157"/>
    </row>
    <row r="3" spans="2:27" ht="15.75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1" t="s">
        <v>3</v>
      </c>
      <c r="M3" s="11"/>
      <c r="N3" s="11"/>
      <c r="O3" s="11"/>
      <c r="P3" s="11"/>
      <c r="Q3" s="158" t="str">
        <f>IF(ISBLANK('Stundennachweis 1. Monat'!Q3),"",'Stundennachweis 1. Monat'!Q3)</f>
        <v/>
      </c>
      <c r="R3" s="158"/>
      <c r="S3" s="158"/>
      <c r="T3" s="158"/>
      <c r="U3" s="159"/>
    </row>
    <row r="4" spans="2:27" ht="15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4"/>
      <c r="S4" s="10"/>
      <c r="T4" s="10"/>
      <c r="U4" s="15"/>
    </row>
    <row r="5" spans="2:27" ht="16.5" thickBot="1" x14ac:dyDescent="0.3">
      <c r="B5" s="16" t="s">
        <v>4</v>
      </c>
      <c r="C5" s="17"/>
      <c r="D5" s="18"/>
      <c r="E5" s="18"/>
      <c r="F5" s="17"/>
      <c r="G5" s="19" t="s">
        <v>5</v>
      </c>
      <c r="H5" s="17"/>
      <c r="I5" s="20"/>
      <c r="J5" s="21"/>
      <c r="K5" s="22"/>
      <c r="L5" s="17"/>
      <c r="M5" s="17"/>
      <c r="N5" s="17"/>
      <c r="O5" s="23" t="s">
        <v>6</v>
      </c>
      <c r="P5" s="19"/>
      <c r="Q5" s="24"/>
      <c r="R5" s="24"/>
      <c r="S5" s="17"/>
      <c r="T5" s="17"/>
      <c r="U5" s="160" t="str">
        <f>IF(ISBLANK('Stundennachweis 1. Monat'!U5),"",'Stundennachweis 1. Monat'!U5)</f>
        <v/>
      </c>
    </row>
    <row r="6" spans="2:27" x14ac:dyDescent="0.2">
      <c r="W6" s="26"/>
      <c r="X6" s="26"/>
    </row>
    <row r="7" spans="2:27" s="31" customFormat="1" ht="12.75" x14ac:dyDescent="0.2">
      <c r="B7" s="27" t="s">
        <v>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  <c r="S7" s="28"/>
      <c r="T7" s="28"/>
      <c r="U7" s="30"/>
      <c r="V7" s="29"/>
    </row>
    <row r="8" spans="2:27" s="31" customFormat="1" ht="12.75" x14ac:dyDescent="0.2">
      <c r="B8" s="32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29"/>
    </row>
    <row r="9" spans="2:27" s="31" customFormat="1" ht="27.75" customHeight="1" x14ac:dyDescent="0.2">
      <c r="B9" s="33" t="s">
        <v>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29"/>
    </row>
    <row r="10" spans="2:27" s="31" customFormat="1" ht="39.75" customHeight="1" x14ac:dyDescent="0.2">
      <c r="B10" s="33" t="s">
        <v>10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29"/>
    </row>
    <row r="11" spans="2:27" ht="15" thickBot="1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14"/>
    </row>
    <row r="12" spans="2:27" ht="15.75" customHeight="1" thickTop="1" x14ac:dyDescent="0.2">
      <c r="B12" s="35" t="s">
        <v>11</v>
      </c>
      <c r="C12" s="36"/>
      <c r="D12" s="37" t="s">
        <v>12</v>
      </c>
      <c r="E12" s="38" t="s">
        <v>13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41" t="s">
        <v>14</v>
      </c>
      <c r="Y12" s="42" t="s">
        <v>15</v>
      </c>
      <c r="Z12" s="43"/>
      <c r="AA12" s="44"/>
    </row>
    <row r="13" spans="2:27" x14ac:dyDescent="0.2">
      <c r="B13" s="45"/>
      <c r="C13" s="46"/>
      <c r="D13" s="47"/>
      <c r="E13" s="48">
        <v>1</v>
      </c>
      <c r="F13" s="49">
        <v>2</v>
      </c>
      <c r="G13" s="49">
        <v>3</v>
      </c>
      <c r="H13" s="49">
        <v>4</v>
      </c>
      <c r="I13" s="49">
        <v>5</v>
      </c>
      <c r="J13" s="49">
        <v>6</v>
      </c>
      <c r="K13" s="49">
        <v>7</v>
      </c>
      <c r="L13" s="49">
        <v>8</v>
      </c>
      <c r="M13" s="49">
        <v>9</v>
      </c>
      <c r="N13" s="49">
        <v>10</v>
      </c>
      <c r="O13" s="49">
        <v>11</v>
      </c>
      <c r="P13" s="49">
        <v>12</v>
      </c>
      <c r="Q13" s="49">
        <v>13</v>
      </c>
      <c r="R13" s="49">
        <v>14</v>
      </c>
      <c r="S13" s="49">
        <v>15</v>
      </c>
      <c r="T13" s="50"/>
      <c r="U13" s="51"/>
      <c r="Y13" s="52"/>
      <c r="Z13" s="53"/>
      <c r="AA13" s="54"/>
    </row>
    <row r="14" spans="2:27" ht="15" thickBot="1" x14ac:dyDescent="0.25">
      <c r="B14" s="55"/>
      <c r="C14" s="56"/>
      <c r="D14" s="57"/>
      <c r="E14" s="58" t="str">
        <f>IF(OR(ISBLANK($D$5),ISBLANK($J$5)),"",TEXT(DATE($J$5,MONTH(DATEVALUE($D$5&amp;"1")),E13),"TTT"))</f>
        <v/>
      </c>
      <c r="F14" s="59" t="str">
        <f t="shared" ref="F14:S14" si="0">IF(OR(ISBLANK($D$5),ISBLANK($J$5)),"",TEXT(DATE($J$5,MONTH(DATEVALUE($D$5&amp;"1")),F13),"TTT"))</f>
        <v/>
      </c>
      <c r="G14" s="59" t="str">
        <f t="shared" si="0"/>
        <v/>
      </c>
      <c r="H14" s="60" t="str">
        <f t="shared" si="0"/>
        <v/>
      </c>
      <c r="I14" s="61" t="str">
        <f t="shared" si="0"/>
        <v/>
      </c>
      <c r="J14" s="61" t="str">
        <f t="shared" si="0"/>
        <v/>
      </c>
      <c r="K14" s="61" t="str">
        <f t="shared" si="0"/>
        <v/>
      </c>
      <c r="L14" s="61" t="str">
        <f t="shared" si="0"/>
        <v/>
      </c>
      <c r="M14" s="61" t="str">
        <f t="shared" si="0"/>
        <v/>
      </c>
      <c r="N14" s="61" t="str">
        <f t="shared" si="0"/>
        <v/>
      </c>
      <c r="O14" s="59" t="str">
        <f t="shared" si="0"/>
        <v/>
      </c>
      <c r="P14" s="59" t="str">
        <f t="shared" si="0"/>
        <v/>
      </c>
      <c r="Q14" s="60" t="str">
        <f t="shared" si="0"/>
        <v/>
      </c>
      <c r="R14" s="61" t="str">
        <f t="shared" si="0"/>
        <v/>
      </c>
      <c r="S14" s="59" t="str">
        <f t="shared" si="0"/>
        <v/>
      </c>
      <c r="T14" s="62"/>
      <c r="U14" s="63"/>
      <c r="Y14" s="52"/>
      <c r="Z14" s="53"/>
      <c r="AA14" s="54"/>
    </row>
    <row r="15" spans="2:27" ht="15" thickTop="1" x14ac:dyDescent="0.2">
      <c r="B15" s="64">
        <v>1</v>
      </c>
      <c r="C15" s="65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9" t="str">
        <f>IF(SUM(E15:T15)&gt;0,MIN(160,SUM(E15:T15)),"")</f>
        <v/>
      </c>
      <c r="Y15" s="52"/>
      <c r="Z15" s="53"/>
      <c r="AA15" s="54"/>
    </row>
    <row r="16" spans="2:27" x14ac:dyDescent="0.2">
      <c r="B16" s="70">
        <v>2</v>
      </c>
      <c r="C16" s="71"/>
      <c r="D16" s="72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73"/>
      <c r="U16" s="74" t="str">
        <f t="shared" ref="U16:U37" si="1">IF(SUM(E16:T16)&gt;0,MIN(160,SUM(E16:T16)),"")</f>
        <v/>
      </c>
      <c r="Y16" s="52"/>
      <c r="Z16" s="53"/>
      <c r="AA16" s="54"/>
    </row>
    <row r="17" spans="2:28" x14ac:dyDescent="0.2">
      <c r="B17" s="75">
        <v>3</v>
      </c>
      <c r="C17" s="71"/>
      <c r="D17" s="72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73"/>
      <c r="U17" s="74" t="str">
        <f t="shared" si="1"/>
        <v/>
      </c>
      <c r="Y17" s="52"/>
      <c r="Z17" s="53"/>
      <c r="AA17" s="54"/>
    </row>
    <row r="18" spans="2:28" x14ac:dyDescent="0.2">
      <c r="B18" s="76">
        <v>4</v>
      </c>
      <c r="C18" s="71"/>
      <c r="D18" s="72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73"/>
      <c r="U18" s="74" t="str">
        <f t="shared" si="1"/>
        <v/>
      </c>
      <c r="Y18" s="52"/>
      <c r="Z18" s="53"/>
      <c r="AA18" s="54"/>
    </row>
    <row r="19" spans="2:28" x14ac:dyDescent="0.2">
      <c r="B19" s="70">
        <v>5</v>
      </c>
      <c r="C19" s="71"/>
      <c r="D19" s="72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73"/>
      <c r="U19" s="74" t="str">
        <f t="shared" si="1"/>
        <v/>
      </c>
      <c r="W19" s="26"/>
      <c r="X19" s="26"/>
      <c r="Y19" s="52"/>
      <c r="Z19" s="53"/>
      <c r="AA19" s="54"/>
    </row>
    <row r="20" spans="2:28" x14ac:dyDescent="0.2">
      <c r="B20" s="76">
        <v>6</v>
      </c>
      <c r="C20" s="71"/>
      <c r="D20" s="72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73"/>
      <c r="U20" s="74" t="str">
        <f t="shared" si="1"/>
        <v/>
      </c>
      <c r="Y20" s="52"/>
      <c r="Z20" s="53"/>
      <c r="AA20" s="54"/>
    </row>
    <row r="21" spans="2:28" x14ac:dyDescent="0.2">
      <c r="B21" s="76">
        <v>7</v>
      </c>
      <c r="C21" s="71"/>
      <c r="D21" s="72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73"/>
      <c r="U21" s="74" t="str">
        <f t="shared" si="1"/>
        <v/>
      </c>
      <c r="Y21" s="52"/>
      <c r="Z21" s="53"/>
      <c r="AA21" s="54"/>
    </row>
    <row r="22" spans="2:28" x14ac:dyDescent="0.2">
      <c r="B22" s="70">
        <v>8</v>
      </c>
      <c r="C22" s="71"/>
      <c r="D22" s="72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3"/>
      <c r="U22" s="74" t="str">
        <f t="shared" si="1"/>
        <v/>
      </c>
      <c r="Y22" s="52"/>
      <c r="Z22" s="53"/>
      <c r="AA22" s="54"/>
      <c r="AB22" s="14"/>
    </row>
    <row r="23" spans="2:28" x14ac:dyDescent="0.2">
      <c r="B23" s="75">
        <v>9</v>
      </c>
      <c r="C23" s="71"/>
      <c r="D23" s="72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73"/>
      <c r="U23" s="74" t="str">
        <f t="shared" si="1"/>
        <v/>
      </c>
      <c r="Y23" s="52"/>
      <c r="Z23" s="53"/>
      <c r="AA23" s="54"/>
    </row>
    <row r="24" spans="2:28" x14ac:dyDescent="0.2">
      <c r="B24" s="75">
        <v>10</v>
      </c>
      <c r="C24" s="71"/>
      <c r="D24" s="72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3"/>
      <c r="U24" s="74" t="str">
        <f t="shared" si="1"/>
        <v/>
      </c>
      <c r="Y24" s="79"/>
      <c r="Z24" s="80"/>
      <c r="AA24" s="81"/>
    </row>
    <row r="25" spans="2:28" x14ac:dyDescent="0.2">
      <c r="B25" s="75">
        <v>11</v>
      </c>
      <c r="C25" s="71"/>
      <c r="D25" s="72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73"/>
      <c r="U25" s="74" t="str">
        <f t="shared" si="1"/>
        <v/>
      </c>
    </row>
    <row r="26" spans="2:28" x14ac:dyDescent="0.2">
      <c r="B26" s="75">
        <v>12</v>
      </c>
      <c r="C26" s="71"/>
      <c r="D26" s="72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73"/>
      <c r="U26" s="74" t="str">
        <f t="shared" si="1"/>
        <v/>
      </c>
    </row>
    <row r="27" spans="2:28" x14ac:dyDescent="0.2">
      <c r="B27" s="75">
        <v>13</v>
      </c>
      <c r="C27" s="71"/>
      <c r="D27" s="72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73"/>
      <c r="U27" s="74" t="str">
        <f t="shared" si="1"/>
        <v/>
      </c>
    </row>
    <row r="28" spans="2:28" x14ac:dyDescent="0.2">
      <c r="B28" s="76">
        <v>14</v>
      </c>
      <c r="C28" s="71"/>
      <c r="D28" s="72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73"/>
      <c r="U28" s="74" t="str">
        <f t="shared" si="1"/>
        <v/>
      </c>
    </row>
    <row r="29" spans="2:28" x14ac:dyDescent="0.2">
      <c r="B29" s="76">
        <v>15</v>
      </c>
      <c r="C29" s="71"/>
      <c r="D29" s="72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84"/>
      <c r="U29" s="85" t="str">
        <f t="shared" si="1"/>
        <v/>
      </c>
    </row>
    <row r="30" spans="2:28" x14ac:dyDescent="0.2">
      <c r="B30" s="64">
        <v>16</v>
      </c>
      <c r="C30" s="71"/>
      <c r="D30" s="7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86"/>
      <c r="U30" s="74" t="str">
        <f t="shared" si="1"/>
        <v/>
      </c>
      <c r="W30" s="87"/>
      <c r="X30" s="87"/>
    </row>
    <row r="31" spans="2:28" x14ac:dyDescent="0.2">
      <c r="B31" s="76">
        <v>17</v>
      </c>
      <c r="C31" s="71"/>
      <c r="D31" s="72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84"/>
      <c r="U31" s="85" t="str">
        <f t="shared" si="1"/>
        <v/>
      </c>
    </row>
    <row r="32" spans="2:28" x14ac:dyDescent="0.2">
      <c r="B32" s="64">
        <v>18</v>
      </c>
      <c r="C32" s="71"/>
      <c r="D32" s="72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84"/>
      <c r="U32" s="85" t="str">
        <f t="shared" si="1"/>
        <v/>
      </c>
    </row>
    <row r="33" spans="1:27" x14ac:dyDescent="0.2">
      <c r="B33" s="76">
        <v>19</v>
      </c>
      <c r="C33" s="71"/>
      <c r="D33" s="72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84"/>
      <c r="U33" s="85" t="str">
        <f t="shared" si="1"/>
        <v/>
      </c>
    </row>
    <row r="34" spans="1:27" x14ac:dyDescent="0.2">
      <c r="B34" s="64">
        <v>20</v>
      </c>
      <c r="C34" s="71"/>
      <c r="D34" s="72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84"/>
      <c r="U34" s="85" t="str">
        <f t="shared" si="1"/>
        <v/>
      </c>
    </row>
    <row r="35" spans="1:27" x14ac:dyDescent="0.2">
      <c r="B35" s="76">
        <v>21</v>
      </c>
      <c r="C35" s="71"/>
      <c r="D35" s="72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84"/>
      <c r="U35" s="85" t="str">
        <f t="shared" si="1"/>
        <v/>
      </c>
    </row>
    <row r="36" spans="1:27" x14ac:dyDescent="0.2">
      <c r="B36" s="64">
        <v>22</v>
      </c>
      <c r="C36" s="71"/>
      <c r="D36" s="72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84"/>
      <c r="U36" s="85" t="str">
        <f t="shared" si="1"/>
        <v/>
      </c>
    </row>
    <row r="37" spans="1:27" ht="15" thickBot="1" x14ac:dyDescent="0.25">
      <c r="B37" s="88">
        <v>23</v>
      </c>
      <c r="C37" s="161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2"/>
      <c r="U37" s="93" t="str">
        <f t="shared" si="1"/>
        <v/>
      </c>
    </row>
    <row r="38" spans="1:27" ht="15.75" thickTop="1" thickBot="1" x14ac:dyDescent="0.25"/>
    <row r="39" spans="1:27" ht="15.75" customHeight="1" thickTop="1" x14ac:dyDescent="0.2">
      <c r="A39" s="94"/>
      <c r="B39" s="35" t="str">
        <f>B12</f>
        <v>Name</v>
      </c>
      <c r="C39" s="36"/>
      <c r="D39" s="95" t="str">
        <f>D12</f>
        <v>Gruppe</v>
      </c>
      <c r="E39" s="38" t="s">
        <v>13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96" t="s">
        <v>16</v>
      </c>
      <c r="W39" s="97" t="s">
        <v>17</v>
      </c>
      <c r="X39" s="98"/>
    </row>
    <row r="40" spans="1:27" ht="16.5" customHeight="1" x14ac:dyDescent="0.2">
      <c r="A40" s="94"/>
      <c r="B40" s="45"/>
      <c r="C40" s="46"/>
      <c r="D40" s="99"/>
      <c r="E40" s="100">
        <v>16</v>
      </c>
      <c r="F40" s="101">
        <v>17</v>
      </c>
      <c r="G40" s="101">
        <v>18</v>
      </c>
      <c r="H40" s="101">
        <v>19</v>
      </c>
      <c r="I40" s="101">
        <v>20</v>
      </c>
      <c r="J40" s="101">
        <v>21</v>
      </c>
      <c r="K40" s="101">
        <v>22</v>
      </c>
      <c r="L40" s="101">
        <v>23</v>
      </c>
      <c r="M40" s="101">
        <v>24</v>
      </c>
      <c r="N40" s="101">
        <v>25</v>
      </c>
      <c r="O40" s="101">
        <v>26</v>
      </c>
      <c r="P40" s="101">
        <v>27</v>
      </c>
      <c r="Q40" s="101">
        <v>28</v>
      </c>
      <c r="R40" s="101">
        <v>29</v>
      </c>
      <c r="S40" s="101">
        <v>30</v>
      </c>
      <c r="T40" s="102">
        <v>31</v>
      </c>
      <c r="U40" s="103"/>
      <c r="V40" s="31"/>
      <c r="W40" s="97"/>
      <c r="X40" s="98"/>
    </row>
    <row r="41" spans="1:27" ht="16.5" customHeight="1" thickBot="1" x14ac:dyDescent="0.25">
      <c r="A41" s="94"/>
      <c r="B41" s="55"/>
      <c r="C41" s="56"/>
      <c r="D41" s="104"/>
      <c r="E41" s="105" t="str">
        <f>IF(OR(ISBLANK($D$5),ISBLANK($J$5)),"",TEXT(DATE($J$5,MONTH(DATEVALUE($D$5&amp;"1")),E40),"TTT"))</f>
        <v/>
      </c>
      <c r="F41" s="106" t="str">
        <f t="shared" ref="F41:T41" si="2">IF(OR(ISBLANK($D$5),ISBLANK($J$5)),"",TEXT(DATE($J$5,MONTH(DATEVALUE($D$5&amp;"1")),F40),"TTT"))</f>
        <v/>
      </c>
      <c r="G41" s="107" t="str">
        <f t="shared" si="2"/>
        <v/>
      </c>
      <c r="H41" s="108" t="str">
        <f t="shared" si="2"/>
        <v/>
      </c>
      <c r="I41" s="106" t="str">
        <f t="shared" si="2"/>
        <v/>
      </c>
      <c r="J41" s="106" t="str">
        <f t="shared" si="2"/>
        <v/>
      </c>
      <c r="K41" s="106" t="str">
        <f t="shared" si="2"/>
        <v/>
      </c>
      <c r="L41" s="107" t="str">
        <f t="shared" si="2"/>
        <v/>
      </c>
      <c r="M41" s="108" t="str">
        <f t="shared" si="2"/>
        <v/>
      </c>
      <c r="N41" s="108" t="str">
        <f t="shared" si="2"/>
        <v/>
      </c>
      <c r="O41" s="108" t="str">
        <f t="shared" si="2"/>
        <v/>
      </c>
      <c r="P41" s="108" t="str">
        <f t="shared" si="2"/>
        <v/>
      </c>
      <c r="Q41" s="108" t="str">
        <f t="shared" si="2"/>
        <v/>
      </c>
      <c r="R41" s="106" t="str">
        <f t="shared" si="2"/>
        <v/>
      </c>
      <c r="S41" s="107" t="str">
        <f t="shared" si="2"/>
        <v/>
      </c>
      <c r="T41" s="108" t="str">
        <f t="shared" si="2"/>
        <v/>
      </c>
      <c r="U41" s="109"/>
      <c r="V41" s="31"/>
      <c r="W41" s="97"/>
      <c r="X41" s="98"/>
    </row>
    <row r="42" spans="1:27" ht="15" thickTop="1" x14ac:dyDescent="0.2">
      <c r="B42" s="110">
        <f>B15</f>
        <v>1</v>
      </c>
      <c r="C42" s="111" t="str">
        <f t="shared" ref="C42:D57" si="3">IF(ISBLANK(C15),"",C15)</f>
        <v/>
      </c>
      <c r="D42" s="111" t="str">
        <f t="shared" si="3"/>
        <v/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74" t="str">
        <f t="shared" ref="U42:U64" si="4">IF(SUM(E42:T42,U15)&gt;0,MIN(160,SUM(E42:T42,U15)),"")</f>
        <v/>
      </c>
      <c r="V42" s="31"/>
      <c r="W42" s="112" t="str">
        <f>IF(U42="","",IF(ISBLANK(D15),"Bitte Gruppe 1-2-3 eingeben! Siehe Fußzeile",IF($U$5="","Bitte Jahr des Projektbeginns eingeben",U42*VLOOKUP(D15,N$69:U$71,2,1)/160)))</f>
        <v/>
      </c>
      <c r="X42" s="113"/>
      <c r="AA42" s="114"/>
    </row>
    <row r="43" spans="1:27" ht="15.75" customHeight="1" x14ac:dyDescent="0.2">
      <c r="B43" s="75">
        <f>B16</f>
        <v>2</v>
      </c>
      <c r="C43" s="115" t="str">
        <f t="shared" si="3"/>
        <v/>
      </c>
      <c r="D43" s="76" t="str">
        <f t="shared" si="3"/>
        <v/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74" t="str">
        <f t="shared" si="4"/>
        <v/>
      </c>
      <c r="V43" s="31"/>
      <c r="W43" s="112" t="str">
        <f t="shared" ref="W43:W64" si="5">IF(U43="","",IF(ISBLANK(D16),"Bitte Gruppe 1-2-3 eingeben! Siehe Fußzeile",IF($U$5="","Bitte Jahr des Projektbeginns eingeben",U43*VLOOKUP(D16,N$69:U$71,2,1)/160)))</f>
        <v/>
      </c>
      <c r="X43" s="113"/>
    </row>
    <row r="44" spans="1:27" x14ac:dyDescent="0.2">
      <c r="B44" s="75">
        <f>B17</f>
        <v>3</v>
      </c>
      <c r="C44" s="115" t="str">
        <f t="shared" si="3"/>
        <v/>
      </c>
      <c r="D44" s="70" t="str">
        <f t="shared" si="3"/>
        <v/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74" t="str">
        <f t="shared" si="4"/>
        <v/>
      </c>
      <c r="V44" s="31"/>
      <c r="W44" s="112" t="str">
        <f t="shared" si="5"/>
        <v/>
      </c>
      <c r="X44" s="116"/>
    </row>
    <row r="45" spans="1:27" x14ac:dyDescent="0.2">
      <c r="B45" s="75">
        <f>B18</f>
        <v>4</v>
      </c>
      <c r="C45" s="117" t="str">
        <f t="shared" si="3"/>
        <v/>
      </c>
      <c r="D45" s="76" t="str">
        <f t="shared" si="3"/>
        <v/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74" t="str">
        <f t="shared" si="4"/>
        <v/>
      </c>
      <c r="V45" s="31"/>
      <c r="W45" s="112" t="str">
        <f t="shared" si="5"/>
        <v/>
      </c>
      <c r="X45" s="113"/>
    </row>
    <row r="46" spans="1:27" x14ac:dyDescent="0.2">
      <c r="B46" s="76">
        <f>B19</f>
        <v>5</v>
      </c>
      <c r="C46" s="117" t="str">
        <f t="shared" si="3"/>
        <v/>
      </c>
      <c r="D46" s="76" t="str">
        <f t="shared" si="3"/>
        <v/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74" t="str">
        <f t="shared" si="4"/>
        <v/>
      </c>
      <c r="V46" s="31"/>
      <c r="W46" s="112" t="str">
        <f t="shared" si="5"/>
        <v/>
      </c>
      <c r="X46" s="113"/>
    </row>
    <row r="47" spans="1:27" x14ac:dyDescent="0.2">
      <c r="B47" s="70">
        <v>6</v>
      </c>
      <c r="C47" s="117" t="str">
        <f t="shared" si="3"/>
        <v/>
      </c>
      <c r="D47" s="64" t="str">
        <f t="shared" si="3"/>
        <v/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74" t="str">
        <f t="shared" si="4"/>
        <v/>
      </c>
      <c r="V47" s="31"/>
      <c r="W47" s="112" t="str">
        <f t="shared" si="5"/>
        <v/>
      </c>
      <c r="X47" s="113"/>
    </row>
    <row r="48" spans="1:27" x14ac:dyDescent="0.2">
      <c r="B48" s="76">
        <v>7</v>
      </c>
      <c r="C48" s="117" t="str">
        <f t="shared" si="3"/>
        <v/>
      </c>
      <c r="D48" s="64" t="str">
        <f t="shared" si="3"/>
        <v/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74" t="str">
        <f t="shared" si="4"/>
        <v/>
      </c>
      <c r="V48" s="31"/>
      <c r="W48" s="112" t="str">
        <f t="shared" si="5"/>
        <v/>
      </c>
      <c r="X48" s="113"/>
    </row>
    <row r="49" spans="2:24" x14ac:dyDescent="0.2">
      <c r="B49" s="70">
        <v>8</v>
      </c>
      <c r="C49" s="117" t="str">
        <f t="shared" si="3"/>
        <v/>
      </c>
      <c r="D49" s="64" t="str">
        <f t="shared" si="3"/>
        <v/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74" t="str">
        <f t="shared" si="4"/>
        <v/>
      </c>
      <c r="V49" s="31"/>
      <c r="W49" s="112" t="str">
        <f t="shared" si="5"/>
        <v/>
      </c>
      <c r="X49" s="116"/>
    </row>
    <row r="50" spans="2:24" x14ac:dyDescent="0.2">
      <c r="B50" s="75">
        <f>B23</f>
        <v>9</v>
      </c>
      <c r="C50" s="118" t="str">
        <f t="shared" si="3"/>
        <v/>
      </c>
      <c r="D50" s="64" t="str">
        <f t="shared" si="3"/>
        <v/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74" t="str">
        <f t="shared" si="4"/>
        <v/>
      </c>
      <c r="V50" s="31"/>
      <c r="W50" s="112" t="str">
        <f t="shared" si="5"/>
        <v/>
      </c>
      <c r="X50" s="113"/>
    </row>
    <row r="51" spans="2:24" x14ac:dyDescent="0.2">
      <c r="B51" s="76">
        <f>B24</f>
        <v>10</v>
      </c>
      <c r="C51" s="117" t="str">
        <f t="shared" si="3"/>
        <v/>
      </c>
      <c r="D51" s="64" t="str">
        <f t="shared" si="3"/>
        <v/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74" t="str">
        <f t="shared" si="4"/>
        <v/>
      </c>
      <c r="V51" s="31"/>
      <c r="W51" s="112" t="str">
        <f t="shared" si="5"/>
        <v/>
      </c>
      <c r="X51" s="113"/>
    </row>
    <row r="52" spans="2:24" x14ac:dyDescent="0.2">
      <c r="B52" s="70">
        <v>11</v>
      </c>
      <c r="C52" s="117" t="str">
        <f t="shared" si="3"/>
        <v/>
      </c>
      <c r="D52" s="64" t="str">
        <f t="shared" si="3"/>
        <v/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74" t="str">
        <f t="shared" si="4"/>
        <v/>
      </c>
      <c r="V52" s="31"/>
      <c r="W52" s="112" t="str">
        <f t="shared" si="5"/>
        <v/>
      </c>
      <c r="X52" s="113"/>
    </row>
    <row r="53" spans="2:24" x14ac:dyDescent="0.2">
      <c r="B53" s="75">
        <v>12</v>
      </c>
      <c r="C53" s="118" t="str">
        <f t="shared" si="3"/>
        <v/>
      </c>
      <c r="D53" s="76" t="str">
        <f t="shared" si="3"/>
        <v/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74" t="str">
        <f t="shared" si="4"/>
        <v/>
      </c>
      <c r="V53" s="31"/>
      <c r="W53" s="112" t="str">
        <f t="shared" si="5"/>
        <v/>
      </c>
      <c r="X53" s="113"/>
    </row>
    <row r="54" spans="2:24" x14ac:dyDescent="0.2">
      <c r="B54" s="75">
        <v>13</v>
      </c>
      <c r="C54" s="117" t="str">
        <f t="shared" si="3"/>
        <v/>
      </c>
      <c r="D54" s="70" t="str">
        <f t="shared" si="3"/>
        <v/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74" t="str">
        <f t="shared" si="4"/>
        <v/>
      </c>
      <c r="V54" s="31"/>
      <c r="W54" s="112" t="str">
        <f t="shared" si="5"/>
        <v/>
      </c>
      <c r="X54" s="113"/>
    </row>
    <row r="55" spans="2:24" x14ac:dyDescent="0.2">
      <c r="B55" s="76">
        <v>14</v>
      </c>
      <c r="C55" s="118" t="str">
        <f t="shared" si="3"/>
        <v/>
      </c>
      <c r="D55" s="76" t="str">
        <f t="shared" si="3"/>
        <v/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74" t="str">
        <f t="shared" si="4"/>
        <v/>
      </c>
      <c r="V55" s="31"/>
      <c r="W55" s="112" t="str">
        <f t="shared" si="5"/>
        <v/>
      </c>
      <c r="X55" s="116"/>
    </row>
    <row r="56" spans="2:24" x14ac:dyDescent="0.2">
      <c r="B56" s="76">
        <v>15</v>
      </c>
      <c r="C56" s="117" t="str">
        <f t="shared" si="3"/>
        <v/>
      </c>
      <c r="D56" s="76" t="str">
        <f t="shared" si="3"/>
        <v/>
      </c>
      <c r="E56" s="119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85" t="str">
        <f t="shared" si="4"/>
        <v/>
      </c>
      <c r="V56" s="31"/>
      <c r="W56" s="112" t="str">
        <f t="shared" si="5"/>
        <v/>
      </c>
      <c r="X56" s="113"/>
    </row>
    <row r="57" spans="2:24" x14ac:dyDescent="0.2">
      <c r="B57" s="76">
        <v>16</v>
      </c>
      <c r="C57" s="117" t="str">
        <f t="shared" si="3"/>
        <v/>
      </c>
      <c r="D57" s="76" t="str">
        <f t="shared" si="3"/>
        <v/>
      </c>
      <c r="E57" s="119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85" t="str">
        <f t="shared" si="4"/>
        <v/>
      </c>
      <c r="V57" s="31"/>
      <c r="W57" s="112" t="str">
        <f t="shared" si="5"/>
        <v/>
      </c>
    </row>
    <row r="58" spans="2:24" x14ac:dyDescent="0.2">
      <c r="B58" s="76">
        <v>17</v>
      </c>
      <c r="C58" s="117" t="str">
        <f t="shared" ref="C58:D64" si="6">IF(ISBLANK(C31),"",C31)</f>
        <v/>
      </c>
      <c r="D58" s="76" t="str">
        <f t="shared" si="6"/>
        <v/>
      </c>
      <c r="E58" s="119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85" t="str">
        <f t="shared" si="4"/>
        <v/>
      </c>
      <c r="V58" s="31"/>
      <c r="W58" s="112" t="str">
        <f t="shared" si="5"/>
        <v/>
      </c>
    </row>
    <row r="59" spans="2:24" x14ac:dyDescent="0.2">
      <c r="B59" s="76">
        <v>18</v>
      </c>
      <c r="C59" s="117" t="str">
        <f t="shared" si="6"/>
        <v/>
      </c>
      <c r="D59" s="76" t="str">
        <f t="shared" si="6"/>
        <v/>
      </c>
      <c r="E59" s="119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85" t="str">
        <f t="shared" si="4"/>
        <v/>
      </c>
      <c r="V59" s="31"/>
      <c r="W59" s="112" t="str">
        <f t="shared" si="5"/>
        <v/>
      </c>
    </row>
    <row r="60" spans="2:24" x14ac:dyDescent="0.2">
      <c r="B60" s="76">
        <v>19</v>
      </c>
      <c r="C60" s="117" t="str">
        <f t="shared" si="6"/>
        <v/>
      </c>
      <c r="D60" s="76" t="str">
        <f t="shared" si="6"/>
        <v/>
      </c>
      <c r="E60" s="119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85" t="str">
        <f t="shared" si="4"/>
        <v/>
      </c>
      <c r="V60" s="31"/>
      <c r="W60" s="112" t="str">
        <f t="shared" si="5"/>
        <v/>
      </c>
    </row>
    <row r="61" spans="2:24" x14ac:dyDescent="0.2">
      <c r="B61" s="76">
        <v>20</v>
      </c>
      <c r="C61" s="117" t="str">
        <f t="shared" si="6"/>
        <v/>
      </c>
      <c r="D61" s="76" t="str">
        <f t="shared" si="6"/>
        <v/>
      </c>
      <c r="E61" s="119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85" t="str">
        <f t="shared" si="4"/>
        <v/>
      </c>
      <c r="V61" s="31"/>
      <c r="W61" s="112" t="str">
        <f t="shared" si="5"/>
        <v/>
      </c>
    </row>
    <row r="62" spans="2:24" x14ac:dyDescent="0.2">
      <c r="B62" s="76">
        <v>21</v>
      </c>
      <c r="C62" s="117" t="str">
        <f t="shared" si="6"/>
        <v/>
      </c>
      <c r="D62" s="76" t="str">
        <f t="shared" si="6"/>
        <v/>
      </c>
      <c r="E62" s="119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85" t="str">
        <f t="shared" si="4"/>
        <v/>
      </c>
      <c r="V62" s="31"/>
      <c r="W62" s="112" t="str">
        <f t="shared" si="5"/>
        <v/>
      </c>
    </row>
    <row r="63" spans="2:24" x14ac:dyDescent="0.2">
      <c r="B63" s="76">
        <v>22</v>
      </c>
      <c r="C63" s="117" t="str">
        <f t="shared" si="6"/>
        <v/>
      </c>
      <c r="D63" s="76" t="str">
        <f t="shared" si="6"/>
        <v/>
      </c>
      <c r="E63" s="119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85" t="str">
        <f t="shared" si="4"/>
        <v/>
      </c>
      <c r="V63" s="31"/>
      <c r="W63" s="112" t="str">
        <f t="shared" si="5"/>
        <v/>
      </c>
    </row>
    <row r="64" spans="2:24" ht="15" thickBot="1" x14ac:dyDescent="0.25">
      <c r="B64" s="88">
        <v>23</v>
      </c>
      <c r="C64" s="121" t="str">
        <f t="shared" si="6"/>
        <v/>
      </c>
      <c r="D64" s="88" t="str">
        <f t="shared" si="6"/>
        <v/>
      </c>
      <c r="E64" s="122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3" t="str">
        <f t="shared" si="4"/>
        <v/>
      </c>
      <c r="V64" s="31"/>
      <c r="W64" s="112" t="str">
        <f t="shared" si="5"/>
        <v/>
      </c>
    </row>
    <row r="65" spans="1:24" ht="15.75" thickTop="1" thickBot="1" x14ac:dyDescent="0.25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5"/>
      <c r="Q65" s="125"/>
      <c r="R65" s="125">
        <f>IF(S65=0,0,MID(S65,1,1)+MID(S65,2,1)+MID(S65,3,1)+MID(S65,4,1)+MID(S65,5,1)+MID(S65,6,1)+MID(S65,7,1)+MID(S65,8,1))</f>
        <v>0</v>
      </c>
      <c r="S65" s="125">
        <f>T65*10000000</f>
        <v>0</v>
      </c>
      <c r="T65" s="126">
        <f>ROUNDDOWN(SUM(E15:T37)+SUM(E42:T64),0)</f>
        <v>0</v>
      </c>
      <c r="U65" s="127" t="str">
        <f>IF(SUM(U42:U64)&gt;0,SUM(U42:U64),"")</f>
        <v/>
      </c>
      <c r="V65" s="128"/>
      <c r="W65" s="129" t="str">
        <f>IF(SUM(W42:W64)=0,"",SUM(W42:W64))</f>
        <v/>
      </c>
      <c r="X65" s="116"/>
    </row>
    <row r="66" spans="1:24" ht="15" thickTop="1" x14ac:dyDescent="0.2">
      <c r="A66" s="123"/>
      <c r="B66" s="130" t="s">
        <v>18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24"/>
      <c r="O66" s="124"/>
      <c r="P66" s="125"/>
      <c r="Q66" s="125"/>
      <c r="R66" s="125"/>
      <c r="S66" s="125"/>
      <c r="T66" s="126"/>
      <c r="U66" s="131"/>
      <c r="V66" s="123"/>
      <c r="W66" s="132"/>
      <c r="X66" s="133"/>
    </row>
    <row r="67" spans="1:24" x14ac:dyDescent="0.2">
      <c r="A67" s="123"/>
      <c r="B67" s="130" t="s">
        <v>19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24"/>
      <c r="O67" s="124"/>
      <c r="P67" s="125"/>
      <c r="Q67" s="125" t="str">
        <f>CHAR(R67+64)</f>
        <v>@</v>
      </c>
      <c r="R67" s="134">
        <f>IF(VALUE(T67)&lt;=9,T67,MID(T67,1,1)+MID(T67,2,1))</f>
        <v>0</v>
      </c>
      <c r="S67" s="134"/>
      <c r="T67" s="125">
        <f>IF((U68-U67)&gt;0,MID(U68,FIND(",",U68)+1,99),0)</f>
        <v>0</v>
      </c>
      <c r="U67" s="135">
        <f>INT(SUM(E15:T37)+SUM(E42:T64))</f>
        <v>0</v>
      </c>
      <c r="V67" s="123"/>
      <c r="W67" s="136"/>
      <c r="X67" s="137"/>
    </row>
    <row r="68" spans="1:24" x14ac:dyDescent="0.2">
      <c r="A68" s="123"/>
      <c r="B68" s="130" t="s">
        <v>20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24"/>
      <c r="O68" s="2"/>
      <c r="P68" s="138" t="s">
        <v>21</v>
      </c>
      <c r="Q68" s="124"/>
      <c r="R68" s="124"/>
      <c r="S68" s="124"/>
      <c r="T68" s="124"/>
      <c r="U68" s="135">
        <f>SUM(E15:T37)+SUM(E42:T64)</f>
        <v>0</v>
      </c>
      <c r="V68" s="123"/>
      <c r="W68" s="123"/>
      <c r="X68" s="87"/>
    </row>
    <row r="69" spans="1:24" x14ac:dyDescent="0.2">
      <c r="B69" s="130" t="s">
        <v>22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9">
        <v>1</v>
      </c>
      <c r="O69" s="140" t="str">
        <f>IF(AND(ISNUMBER($U$5),$U$5&gt;2014),9000,IF(OR($U$5&lt;50,$U$5=""),"Bitte Jahr des Projektbeginns oben eingeben",8000))</f>
        <v>Bitte Jahr des Projektbeginns oben eingeben</v>
      </c>
      <c r="P69" s="140"/>
      <c r="Q69" s="140"/>
      <c r="R69" s="140"/>
      <c r="S69" s="140"/>
      <c r="T69" s="140"/>
      <c r="U69" s="140"/>
      <c r="V69" s="141"/>
      <c r="W69" s="87"/>
      <c r="X69" s="87"/>
    </row>
    <row r="70" spans="1:24" x14ac:dyDescent="0.2">
      <c r="B70" s="130"/>
      <c r="E70" s="142" t="s">
        <v>23</v>
      </c>
      <c r="F70" s="142"/>
      <c r="G70" s="143" t="str">
        <f>R65&amp;Q67</f>
        <v>0@</v>
      </c>
      <c r="H70" s="143"/>
      <c r="I70" s="142" t="str">
        <f>LEFT(U1,6)</f>
        <v>v2407a</v>
      </c>
      <c r="N70" s="139">
        <v>2</v>
      </c>
      <c r="O70" s="144" t="str">
        <f>IF(AND(ISNUMBER($U$5),$U$5&gt;2014),7000,IF(OR($U$5&lt;50,$U$5=""),"Bitte Jahr des Projektbeginns oben eingeben",5800))</f>
        <v>Bitte Jahr des Projektbeginns oben eingeben</v>
      </c>
      <c r="P70" s="144"/>
      <c r="Q70" s="144"/>
      <c r="R70" s="144"/>
      <c r="S70" s="144"/>
      <c r="T70" s="144"/>
      <c r="U70" s="144"/>
    </row>
    <row r="71" spans="1:24" x14ac:dyDescent="0.2">
      <c r="N71" s="139">
        <v>3</v>
      </c>
      <c r="O71" s="145" t="str">
        <f>IF(AND(ISNUMBER($U$5),$U$5&gt;2014),5000,IF(OR($U$5&lt;50,$U$5=""),"Bitte Jahr des Projektbeginns oben eingeben",4000))</f>
        <v>Bitte Jahr des Projektbeginns oben eingeben</v>
      </c>
      <c r="P71" s="145"/>
      <c r="Q71" s="145"/>
      <c r="R71" s="145"/>
      <c r="S71" s="145"/>
      <c r="T71" s="145"/>
      <c r="U71" s="145"/>
    </row>
    <row r="72" spans="1:24" ht="18.75" x14ac:dyDescent="0.3">
      <c r="B72" s="146" t="s">
        <v>24</v>
      </c>
      <c r="D72" s="147"/>
    </row>
    <row r="73" spans="1:24" x14ac:dyDescent="0.2">
      <c r="B73" s="148"/>
      <c r="C73" s="149"/>
      <c r="D73" s="148"/>
      <c r="E73" s="148"/>
      <c r="F73" s="148"/>
      <c r="G73" s="148"/>
      <c r="H73" s="148"/>
      <c r="I73" s="148"/>
      <c r="J73" s="148"/>
      <c r="K73" s="148"/>
      <c r="L73" s="148"/>
      <c r="M73" s="149"/>
      <c r="N73" s="150"/>
      <c r="O73" s="150"/>
      <c r="P73" s="150"/>
      <c r="Q73" s="150"/>
      <c r="R73" s="150"/>
      <c r="S73" s="150"/>
      <c r="T73" s="150"/>
      <c r="U73" s="150"/>
    </row>
    <row r="74" spans="1:24" x14ac:dyDescent="0.2">
      <c r="B74" s="151" t="s">
        <v>25</v>
      </c>
      <c r="C74" s="151"/>
      <c r="D74" s="152" t="str">
        <f>IF(ISBLANK(C15),"(Mitarbeiter 1)",C15)</f>
        <v>(Mitarbeiter 1)</v>
      </c>
      <c r="E74" s="31"/>
      <c r="F74" s="152"/>
      <c r="G74" s="31"/>
      <c r="H74" s="31"/>
      <c r="I74" s="152" t="str">
        <f>IF(ISBLANK(C16),"(Mitarbeiter 2)",C16)</f>
        <v>(Mitarbeiter 2)</v>
      </c>
      <c r="J74" s="31"/>
      <c r="K74" s="31"/>
      <c r="L74" s="152"/>
      <c r="M74" s="31"/>
      <c r="N74" s="152"/>
      <c r="O74" s="152" t="str">
        <f>IF(ISBLANK(C17),"(Mitarbeiter 3)",C17)</f>
        <v>(Mitarbeiter 3)</v>
      </c>
      <c r="P74" s="31"/>
      <c r="Q74" s="153"/>
      <c r="R74" s="153"/>
      <c r="T74" s="153"/>
      <c r="U74" s="153"/>
    </row>
    <row r="75" spans="1:24" x14ac:dyDescent="0.2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24" x14ac:dyDescent="0.2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0"/>
      <c r="R76" s="150"/>
      <c r="S76" s="150"/>
      <c r="T76" s="150"/>
      <c r="U76" s="150"/>
    </row>
    <row r="77" spans="1:24" x14ac:dyDescent="0.2">
      <c r="B77" s="154"/>
      <c r="C77" s="155"/>
      <c r="D77" s="154"/>
      <c r="E77" s="154"/>
      <c r="F77" s="154"/>
      <c r="G77" s="154"/>
      <c r="H77" s="154"/>
      <c r="I77" s="154"/>
      <c r="J77" s="154"/>
      <c r="K77" s="154"/>
      <c r="L77" s="154"/>
      <c r="M77" s="155"/>
      <c r="N77" s="151"/>
      <c r="O77" s="151"/>
      <c r="P77" s="151"/>
      <c r="Q77" s="150"/>
      <c r="R77" s="150"/>
      <c r="S77" s="150"/>
      <c r="T77" s="150"/>
      <c r="U77" s="150"/>
    </row>
    <row r="78" spans="1:24" x14ac:dyDescent="0.2">
      <c r="B78" s="152" t="str">
        <f>IF(ISBLANK(C18),"(Mitarbeiter 4)",C18)</f>
        <v>(Mitarbeiter 4)</v>
      </c>
      <c r="C78" s="31"/>
      <c r="D78" s="152" t="str">
        <f>IF(ISBLANK(C19),"(Mitarbeiter 5)",C19)</f>
        <v>(Mitarbeiter 5)</v>
      </c>
      <c r="E78" s="31"/>
      <c r="F78" s="152"/>
      <c r="G78" s="31"/>
      <c r="H78" s="31"/>
      <c r="I78" s="152" t="str">
        <f>IF(ISBLANK(C20),"(Mitarbeiter 6)",C20)</f>
        <v>(Mitarbeiter 6)</v>
      </c>
      <c r="J78" s="31"/>
      <c r="K78" s="31"/>
      <c r="L78" s="152"/>
      <c r="M78" s="31"/>
      <c r="N78" s="152"/>
      <c r="O78" s="152" t="str">
        <f>IF(ISBLANK(C21),"(Mitarbeiter 7)",C21)</f>
        <v>(Mitarbeiter 7)</v>
      </c>
      <c r="P78" s="31"/>
      <c r="Q78" s="153"/>
      <c r="R78" s="153"/>
      <c r="T78" s="153"/>
      <c r="U78" s="153"/>
    </row>
    <row r="79" spans="1:24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24" x14ac:dyDescent="0.2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0"/>
      <c r="R80" s="150"/>
      <c r="S80" s="150"/>
      <c r="T80" s="150"/>
      <c r="U80" s="150"/>
    </row>
    <row r="81" spans="2:21" x14ac:dyDescent="0.2">
      <c r="B81" s="154"/>
      <c r="C81" s="155"/>
      <c r="D81" s="154"/>
      <c r="E81" s="154"/>
      <c r="F81" s="154"/>
      <c r="G81" s="154"/>
      <c r="H81" s="154"/>
      <c r="I81" s="154"/>
      <c r="J81" s="154"/>
      <c r="K81" s="154"/>
      <c r="L81" s="154"/>
      <c r="M81" s="155"/>
      <c r="N81" s="151"/>
      <c r="O81" s="151"/>
      <c r="P81" s="151"/>
      <c r="Q81" s="150"/>
      <c r="R81" s="150"/>
      <c r="S81" s="150"/>
      <c r="T81" s="150"/>
      <c r="U81" s="150"/>
    </row>
    <row r="82" spans="2:21" x14ac:dyDescent="0.2">
      <c r="B82" s="152" t="str">
        <f>IF(ISBLANK(C22),"(Mitarbeiter 8)",C22)</f>
        <v>(Mitarbeiter 8)</v>
      </c>
      <c r="C82" s="31"/>
      <c r="D82" s="152" t="str">
        <f>IF(ISBLANK(C23),"(Mitarbeiter 9)",C23)</f>
        <v>(Mitarbeiter 9)</v>
      </c>
      <c r="E82" s="31"/>
      <c r="F82" s="152"/>
      <c r="G82" s="31"/>
      <c r="H82" s="31"/>
      <c r="I82" s="152" t="str">
        <f>IF(ISBLANK(C24),"(Mitarbeiter 10)",C24)</f>
        <v>(Mitarbeiter 10)</v>
      </c>
      <c r="J82" s="31"/>
      <c r="K82" s="31"/>
      <c r="L82" s="152"/>
      <c r="M82" s="31"/>
      <c r="N82" s="152"/>
      <c r="O82" s="152" t="str">
        <f>IF(ISBLANK(C25),"(Mitarbeiter 11)",C25)</f>
        <v>(Mitarbeiter 11)</v>
      </c>
      <c r="P82" s="31"/>
      <c r="Q82" s="153"/>
      <c r="R82" s="153"/>
      <c r="T82" s="153"/>
      <c r="U82" s="153"/>
    </row>
    <row r="83" spans="2:2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2:21" x14ac:dyDescent="0.2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0"/>
      <c r="R84" s="150"/>
      <c r="S84" s="150"/>
      <c r="T84" s="150"/>
      <c r="U84" s="150"/>
    </row>
    <row r="85" spans="2:21" x14ac:dyDescent="0.2">
      <c r="B85" s="154"/>
      <c r="C85" s="155"/>
      <c r="D85" s="154"/>
      <c r="E85" s="154"/>
      <c r="F85" s="154"/>
      <c r="G85" s="154"/>
      <c r="H85" s="154"/>
      <c r="I85" s="154"/>
      <c r="J85" s="154"/>
      <c r="K85" s="154"/>
      <c r="L85" s="154"/>
      <c r="M85" s="155"/>
      <c r="N85" s="151"/>
      <c r="O85" s="151"/>
      <c r="P85" s="151"/>
      <c r="Q85" s="150"/>
      <c r="R85" s="150"/>
      <c r="S85" s="150"/>
      <c r="T85" s="150"/>
      <c r="U85" s="150"/>
    </row>
    <row r="86" spans="2:21" x14ac:dyDescent="0.2">
      <c r="B86" s="152" t="str">
        <f>IF(ISBLANK(C26),"(Mitarbeiter 12)",C26)</f>
        <v>(Mitarbeiter 12)</v>
      </c>
      <c r="C86" s="31"/>
      <c r="D86" s="152" t="str">
        <f>IF(ISBLANK(C27),"(Mitarbeiter 13)",C27)</f>
        <v>(Mitarbeiter 13)</v>
      </c>
      <c r="E86" s="31"/>
      <c r="F86" s="152"/>
      <c r="G86" s="31"/>
      <c r="H86" s="31"/>
      <c r="I86" s="152" t="str">
        <f>IF(ISBLANK(C28),"(Mitarbeiter 14)",C28)</f>
        <v>(Mitarbeiter 14)</v>
      </c>
      <c r="J86" s="31"/>
      <c r="K86" s="31"/>
      <c r="L86" s="152"/>
      <c r="M86" s="31"/>
      <c r="N86" s="152"/>
      <c r="O86" s="152" t="str">
        <f>IF(ISBLANK(C29),"(Mitarbeiter 15)",C29)</f>
        <v>(Mitarbeiter 15)</v>
      </c>
      <c r="P86" s="31"/>
      <c r="Q86" s="153"/>
      <c r="R86" s="153"/>
      <c r="T86" s="153"/>
      <c r="U86" s="153"/>
    </row>
    <row r="88" spans="2:21" x14ac:dyDescent="0.2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0"/>
      <c r="R88" s="150"/>
      <c r="S88" s="150"/>
      <c r="T88" s="150"/>
      <c r="U88" s="150"/>
    </row>
    <row r="89" spans="2:21" x14ac:dyDescent="0.2">
      <c r="B89" s="154"/>
      <c r="C89" s="155"/>
      <c r="D89" s="154"/>
      <c r="E89" s="154"/>
      <c r="F89" s="154"/>
      <c r="G89" s="154"/>
      <c r="H89" s="154"/>
      <c r="I89" s="154"/>
      <c r="J89" s="154"/>
      <c r="K89" s="154"/>
      <c r="L89" s="154"/>
      <c r="M89" s="155"/>
      <c r="N89" s="151"/>
      <c r="O89" s="151"/>
      <c r="P89" s="151"/>
      <c r="Q89" s="150"/>
      <c r="R89" s="150"/>
      <c r="S89" s="150"/>
      <c r="T89" s="150"/>
      <c r="U89" s="150"/>
    </row>
    <row r="90" spans="2:21" x14ac:dyDescent="0.2">
      <c r="B90" s="152" t="str">
        <f>IF(ISBLANK(C30),"(Mitarbeiter 16)",C30)</f>
        <v>(Mitarbeiter 16)</v>
      </c>
      <c r="C90" s="31"/>
      <c r="D90" s="152" t="str">
        <f>IF(ISBLANK(C31),"(Mitarbeiter 17)",C31)</f>
        <v>(Mitarbeiter 17)</v>
      </c>
      <c r="E90" s="31"/>
      <c r="F90" s="152"/>
      <c r="G90" s="31"/>
      <c r="H90" s="31"/>
      <c r="I90" s="152" t="str">
        <f>IF(ISBLANK(C32),"(Mitarbeiter 18)",C32)</f>
        <v>(Mitarbeiter 18)</v>
      </c>
      <c r="J90" s="31"/>
      <c r="K90" s="31"/>
      <c r="L90" s="152"/>
      <c r="M90" s="31"/>
      <c r="N90" s="152"/>
      <c r="O90" s="152" t="str">
        <f>IF(ISBLANK(C33),"(Mitarbeiter 19)",C33)</f>
        <v>(Mitarbeiter 19)</v>
      </c>
      <c r="P90" s="31"/>
      <c r="Q90" s="153"/>
      <c r="R90" s="153"/>
      <c r="T90" s="153"/>
      <c r="U90" s="153"/>
    </row>
    <row r="92" spans="2:21" x14ac:dyDescent="0.2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0"/>
      <c r="R92" s="150"/>
      <c r="S92" s="150"/>
      <c r="T92" s="150"/>
      <c r="U92" s="150"/>
    </row>
    <row r="93" spans="2:21" x14ac:dyDescent="0.2">
      <c r="B93" s="154"/>
      <c r="C93" s="155"/>
      <c r="D93" s="154"/>
      <c r="E93" s="154"/>
      <c r="F93" s="154"/>
      <c r="G93" s="154"/>
      <c r="H93" s="154"/>
      <c r="I93" s="154"/>
      <c r="J93" s="154"/>
      <c r="K93" s="154"/>
      <c r="L93" s="154"/>
      <c r="M93" s="155"/>
      <c r="N93" s="151"/>
      <c r="O93" s="151"/>
      <c r="P93" s="151"/>
      <c r="Q93" s="150"/>
      <c r="R93" s="150"/>
      <c r="S93" s="150"/>
      <c r="T93" s="150"/>
      <c r="U93" s="150"/>
    </row>
    <row r="94" spans="2:21" x14ac:dyDescent="0.2">
      <c r="B94" s="152" t="str">
        <f>IF(ISBLANK(C34),"(Mitarbeiter 20)",C34)</f>
        <v>(Mitarbeiter 20)</v>
      </c>
      <c r="C94" s="31"/>
      <c r="D94" s="152" t="str">
        <f>IF(ISBLANK(C35),"(Mitarbeiter 21)",C35)</f>
        <v>(Mitarbeiter 21)</v>
      </c>
      <c r="E94" s="31"/>
      <c r="F94" s="152"/>
      <c r="G94" s="31"/>
      <c r="H94" s="31"/>
      <c r="I94" s="152" t="str">
        <f>IF(ISBLANK(C36),"(Mitarbeiter 22)",C36)</f>
        <v>(Mitarbeiter 22)</v>
      </c>
      <c r="J94" s="31"/>
      <c r="K94" s="31"/>
      <c r="L94" s="152"/>
      <c r="M94" s="31"/>
      <c r="N94" s="152"/>
      <c r="O94" s="152" t="str">
        <f>IF(ISBLANK(C37),"(Mitarbeiter 23)",C37)</f>
        <v>(Mitarbeiter 23)</v>
      </c>
      <c r="P94" s="31"/>
      <c r="Q94" s="153"/>
      <c r="R94" s="153"/>
      <c r="T94" s="153"/>
      <c r="U94" s="153"/>
    </row>
  </sheetData>
  <sheetProtection algorithmName="SHA-512" hashValue="GUp8mLY8Zum7nvC+2p/HiG0TOiGeSPo6oOs0vfUiNW8oAYe7YKdoHeDnMuWfr2M5GS59H16j8MeI7zWwkDUMEg==" saltValue="aKTfu2tCM5Hww+br4uPQ9w==" spinCount="100000" sheet="1" objects="1" scenarios="1" selectLockedCells="1"/>
  <protectedRanges>
    <protectedRange sqref="Q2:U3 D5 J5 U5 E42:T64 E15:T37" name="Bereich1_1"/>
    <protectedRange sqref="C15:D37" name="Bereich1_1_1"/>
  </protectedRanges>
  <mergeCells count="22">
    <mergeCell ref="O69:U69"/>
    <mergeCell ref="O70:U70"/>
    <mergeCell ref="O71:U71"/>
    <mergeCell ref="Y12:AA24"/>
    <mergeCell ref="B39:C41"/>
    <mergeCell ref="D39:D41"/>
    <mergeCell ref="E39:T39"/>
    <mergeCell ref="U39:U41"/>
    <mergeCell ref="W39:W41"/>
    <mergeCell ref="B8:U8"/>
    <mergeCell ref="B9:U9"/>
    <mergeCell ref="B10:U10"/>
    <mergeCell ref="B12:C14"/>
    <mergeCell ref="D12:D14"/>
    <mergeCell ref="E12:T12"/>
    <mergeCell ref="U12:U14"/>
    <mergeCell ref="O2:P2"/>
    <mergeCell ref="Q2:U2"/>
    <mergeCell ref="L3:P3"/>
    <mergeCell ref="Q3:U3"/>
    <mergeCell ref="D5:E5"/>
    <mergeCell ref="J5:K5"/>
  </mergeCells>
  <conditionalFormatting sqref="E15:S37">
    <cfRule type="expression" dxfId="71" priority="16">
      <formula>E$14:S$14="So"</formula>
    </cfRule>
    <cfRule type="cellIs" dxfId="70" priority="18" operator="greaterThan">
      <formula>10</formula>
    </cfRule>
  </conditionalFormatting>
  <conditionalFormatting sqref="U42:U64">
    <cfRule type="cellIs" dxfId="69" priority="17" operator="greaterThanOrEqual">
      <formula>160</formula>
    </cfRule>
  </conditionalFormatting>
  <conditionalFormatting sqref="E42:T64">
    <cfRule type="expression" dxfId="68" priority="13">
      <formula>E$41:T$41="So"</formula>
    </cfRule>
    <cfRule type="cellIs" dxfId="67" priority="14" operator="greaterThan">
      <formula>10</formula>
    </cfRule>
  </conditionalFormatting>
  <conditionalFormatting sqref="R40:T41">
    <cfRule type="expression" dxfId="66" priority="11">
      <formula>DATE($J$5,MONTH(DATEVALUE($D$5&amp;"1")),R$40:T$40)&gt;EOMONTH(DATE($J$5,MONTH(DATEVALUE($D$5&amp;"1")),E$40),0)</formula>
    </cfRule>
  </conditionalFormatting>
  <conditionalFormatting sqref="O69">
    <cfRule type="expression" dxfId="65" priority="10">
      <formula>$O$69=8000</formula>
    </cfRule>
  </conditionalFormatting>
  <conditionalFormatting sqref="O69">
    <cfRule type="expression" dxfId="64" priority="8">
      <formula>$O$69="Bitte Jahr des Projektbeginns oben eingeben"</formula>
    </cfRule>
    <cfRule type="expression" dxfId="63" priority="9">
      <formula>$O$69=9000</formula>
    </cfRule>
  </conditionalFormatting>
  <conditionalFormatting sqref="O70">
    <cfRule type="expression" dxfId="62" priority="5">
      <formula>$O$70="Bitte Jahr des Projektbeginns oben eingeben"</formula>
    </cfRule>
    <cfRule type="expression" dxfId="61" priority="6">
      <formula>$O$70=7000</formula>
    </cfRule>
    <cfRule type="expression" dxfId="60" priority="7">
      <formula>$O$70=5800</formula>
    </cfRule>
  </conditionalFormatting>
  <conditionalFormatting sqref="O71">
    <cfRule type="expression" dxfId="59" priority="3">
      <formula>$O$71=5000</formula>
    </cfRule>
    <cfRule type="expression" dxfId="58" priority="4">
      <formula>$O$71=4000</formula>
    </cfRule>
  </conditionalFormatting>
  <conditionalFormatting sqref="O71">
    <cfRule type="expression" dxfId="57" priority="2">
      <formula>$O$71="Bitte Jahr des Projektbeginns oben eingeben"</formula>
    </cfRule>
  </conditionalFormatting>
  <conditionalFormatting sqref="R42:T64">
    <cfRule type="expression" dxfId="56" priority="1">
      <formula>DATE($J$5,MONTH(DATEVALUE($D$5&amp;"1")),R$40:T$40)&gt;EOMONTH(DATE($J$5,MONTH(DATEVALUE($D$5&amp;"1")),E$40),0)</formula>
    </cfRule>
  </conditionalFormatting>
  <dataValidations count="13"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1:T63">
      <formula1>IF(AND(E61&gt;=0,E61&lt;=10,LEN(E61)&lt;=4,(SUM($E30:$S30)+SUM($E61:$T61))&lt;=160),TRUE,FALSE)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0:T60">
      <formula1>IF(AND(E60&gt;=0,E60&lt;=10,LEN(E60)&lt;=4,(SUM($E30:$S30)+SUM($E60:$T60))&lt;=160),TRUE,FALSE)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T59">
      <formula1>IF(AND(T59&gt;=0,T59&lt;=10,LEN(T59)&lt;=4,(SUM($E31:$S31)+SUM($E59:$T59))&lt;=160),TRUE,FALSE)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59:S59">
      <formula1>IF(AND(E59&gt;=0,E59&lt;=10,LEN(E59)&lt;=4,(SUM($E31:$S31)+SUM($E59:$T59))&lt;=160),TRUE,FALSE)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S15:S37">
      <formula1>IF(AND(S15&gt;=0,S15&lt;=10,LEN(S15)&lt;=4,(SUM($E15:$S15)+SUM($E42:$T42))&lt;=160),TRUE,FALSE)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15:R37">
      <formula1>IF(AND(E15&gt;=0,E15&lt;=10,LEN(E15)&lt;=4,(SUM($E15:$S15)+SUM($E42:$T42))&lt;=160),TRUE,FALSE)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T64 T42:T58">
      <formula1>IF(AND(T42&gt;=0,T42&lt;=10,LEN(T42)&lt;=4,(SUM($E15:$S15)+SUM($E42:$T42))&lt;=160),TRUE,FALSE)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4:S64 E42:S58">
      <formula1>IF(AND(E42&gt;=0,E42&lt;=10,LEN(E42)&lt;=4,(SUM($E15:$S15)+SUM($E42:$T42))&lt;=160),TRUE,FALSE)</formula1>
    </dataValidation>
    <dataValidation type="list" allowBlank="1" showInputMessage="1" showErrorMessage="1" sqref="D5:E5">
      <formula1>"Januar, Februar, März, April, Mai, Juni, Juli, August, September, Oktober, November, Dezember"</formula1>
    </dataValidation>
    <dataValidation type="list" allowBlank="1" showInputMessage="1" showErrorMessage="1" sqref="J5:K5">
      <formula1>"2020, 2021, 2022, 2023, 2024, 2025, 2026, 2027, 2028, 2029, 2030"</formula1>
    </dataValidation>
    <dataValidation type="whole" allowBlank="1" showErrorMessage="1" errorTitle="Gruppenauswahl vornehmen" error="Jeder Mitarbeiter muss einer Gruppe (1, 2 oder 3) zugeordnet werden." sqref="D56:D64 D43:D54 D15:D37">
      <formula1>1</formula1>
      <formula2>3</formula2>
    </dataValidation>
    <dataValidation type="list" showErrorMessage="1" errorTitle="Jahr des Projektbeginns" error="Bitte Jahr des Projektbeginns (z.B. 2016) angeben." sqref="U5">
      <formula1>"2010,2011,2012,2013,2014,2015,2016,2017,2018,2019,2020,2021,2022,2023,2024,2025,2026,2027,2028,2029,2030"</formula1>
    </dataValidation>
    <dataValidation type="custom" allowBlank="1" showInputMessage="1" showErrorMessage="1" errorTitle="Maximale Arbeitszeit: 10h" error="Pro Tag und Mitarbeiter dürfen maximal 10h abgerechnet werden. Bitte geben Sie einen Wert zwischen 0,00 - 10,00 Stunden ein." sqref="T15:T37">
      <formula1>IF(AND(T15&lt;=10,(LEN(T15)&lt;=4)),TRUE,FALSE)</formula1>
    </dataValidation>
  </dataValidations>
  <pageMargins left="0.7" right="0.7" top="0.78740157499999996" bottom="0.78740157499999996" header="0.3" footer="0.3"/>
  <pageSetup paperSize="9" scale="5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56C9FFBA-9ED5-4920-B6E3-7068D39F45C6}">
            <xm:f>COUNTIF(feiertage!$C$2:$C$15,DATE($J$5,MONTH(DATEVALUE($D$5&amp;"1")),E$13:S$13))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E15:S37</xm:sqref>
        </x14:conditionalFormatting>
        <x14:conditionalFormatting xmlns:xm="http://schemas.microsoft.com/office/excel/2006/main">
          <x14:cfRule type="expression" priority="12" id="{AF6E319F-EF20-4F3A-8B56-21423491536B}">
            <xm:f>COUNTIF(feiertage!$C$2:$C$15,DATE($J$5,MONTH(DATEVALUE($D$5&amp;"1")),E$40:T$40))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E42:T64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AB94"/>
  <sheetViews>
    <sheetView showGridLines="0" showRowColHeaders="0" topLeftCell="E1" zoomScaleNormal="100" workbookViewId="0">
      <selection activeCell="C15" sqref="C15"/>
    </sheetView>
  </sheetViews>
  <sheetFormatPr baseColWidth="10" defaultRowHeight="14.25" x14ac:dyDescent="0.2"/>
  <cols>
    <col min="1" max="1" width="2.42578125" style="1" customWidth="1"/>
    <col min="2" max="2" width="4.7109375" style="1" customWidth="1"/>
    <col min="3" max="3" width="29.28515625" style="1" customWidth="1"/>
    <col min="4" max="4" width="8.42578125" style="1" customWidth="1"/>
    <col min="5" max="20" width="5.42578125" style="1" customWidth="1"/>
    <col min="21" max="21" width="11.42578125" style="1" customWidth="1"/>
    <col min="22" max="22" width="2.7109375" style="1" customWidth="1"/>
    <col min="23" max="23" width="16.28515625" style="1" customWidth="1"/>
    <col min="24" max="24" width="2.42578125" style="1" customWidth="1"/>
    <col min="25" max="27" width="13" style="1" customWidth="1"/>
    <col min="28" max="16384" width="11.42578125" style="1"/>
  </cols>
  <sheetData>
    <row r="1" spans="2:27" ht="15" thickBot="1" x14ac:dyDescent="0.25">
      <c r="U1" s="188" t="s">
        <v>0</v>
      </c>
    </row>
    <row r="2" spans="2:27" ht="15.75" x14ac:dyDescent="0.2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6" t="s">
        <v>2</v>
      </c>
      <c r="P2" s="6"/>
      <c r="Q2" s="156" t="str">
        <f>IF(ISBLANK('Stundennachweis 1. Monat'!Q2),"",'Stundennachweis 1. Monat'!Q2)</f>
        <v/>
      </c>
      <c r="R2" s="156"/>
      <c r="S2" s="156"/>
      <c r="T2" s="156"/>
      <c r="U2" s="157"/>
    </row>
    <row r="3" spans="2:27" ht="15.75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1" t="s">
        <v>3</v>
      </c>
      <c r="M3" s="11"/>
      <c r="N3" s="11"/>
      <c r="O3" s="11"/>
      <c r="P3" s="11"/>
      <c r="Q3" s="158" t="str">
        <f>IF(ISBLANK('Stundennachweis 1. Monat'!Q3),"",'Stundennachweis 1. Monat'!Q3)</f>
        <v/>
      </c>
      <c r="R3" s="158"/>
      <c r="S3" s="158"/>
      <c r="T3" s="158"/>
      <c r="U3" s="159"/>
    </row>
    <row r="4" spans="2:27" ht="15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4"/>
      <c r="S4" s="10"/>
      <c r="T4" s="10"/>
      <c r="U4" s="15"/>
    </row>
    <row r="5" spans="2:27" ht="16.5" thickBot="1" x14ac:dyDescent="0.3">
      <c r="B5" s="16" t="s">
        <v>4</v>
      </c>
      <c r="C5" s="17"/>
      <c r="D5" s="18"/>
      <c r="E5" s="18"/>
      <c r="F5" s="17"/>
      <c r="G5" s="19" t="s">
        <v>5</v>
      </c>
      <c r="H5" s="17"/>
      <c r="I5" s="20"/>
      <c r="J5" s="21"/>
      <c r="K5" s="22"/>
      <c r="L5" s="17"/>
      <c r="M5" s="17"/>
      <c r="N5" s="17"/>
      <c r="O5" s="23" t="s">
        <v>6</v>
      </c>
      <c r="P5" s="19"/>
      <c r="Q5" s="24"/>
      <c r="R5" s="24"/>
      <c r="S5" s="17"/>
      <c r="T5" s="17"/>
      <c r="U5" s="160" t="str">
        <f>IF(ISBLANK('Stundennachweis 1. Monat'!U5),"",'Stundennachweis 1. Monat'!U5)</f>
        <v/>
      </c>
    </row>
    <row r="6" spans="2:27" x14ac:dyDescent="0.2">
      <c r="W6" s="26"/>
      <c r="X6" s="26"/>
    </row>
    <row r="7" spans="2:27" s="31" customFormat="1" ht="12.75" x14ac:dyDescent="0.2">
      <c r="B7" s="27" t="s">
        <v>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  <c r="S7" s="28"/>
      <c r="T7" s="28"/>
      <c r="U7" s="30"/>
      <c r="V7" s="29"/>
    </row>
    <row r="8" spans="2:27" s="31" customFormat="1" ht="12.75" x14ac:dyDescent="0.2">
      <c r="B8" s="32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29"/>
    </row>
    <row r="9" spans="2:27" s="31" customFormat="1" ht="27.75" customHeight="1" x14ac:dyDescent="0.2">
      <c r="B9" s="33" t="s">
        <v>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29"/>
    </row>
    <row r="10" spans="2:27" s="31" customFormat="1" ht="39.75" customHeight="1" x14ac:dyDescent="0.2">
      <c r="B10" s="33" t="s">
        <v>10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29"/>
    </row>
    <row r="11" spans="2:27" ht="15" thickBot="1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14"/>
    </row>
    <row r="12" spans="2:27" ht="15.75" customHeight="1" thickTop="1" x14ac:dyDescent="0.2">
      <c r="B12" s="35" t="s">
        <v>11</v>
      </c>
      <c r="C12" s="36"/>
      <c r="D12" s="37" t="s">
        <v>12</v>
      </c>
      <c r="E12" s="38" t="s">
        <v>13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41" t="s">
        <v>14</v>
      </c>
      <c r="Y12" s="42" t="s">
        <v>15</v>
      </c>
      <c r="Z12" s="43"/>
      <c r="AA12" s="44"/>
    </row>
    <row r="13" spans="2:27" x14ac:dyDescent="0.2">
      <c r="B13" s="45"/>
      <c r="C13" s="46"/>
      <c r="D13" s="47"/>
      <c r="E13" s="48">
        <v>1</v>
      </c>
      <c r="F13" s="49">
        <v>2</v>
      </c>
      <c r="G13" s="49">
        <v>3</v>
      </c>
      <c r="H13" s="49">
        <v>4</v>
      </c>
      <c r="I13" s="49">
        <v>5</v>
      </c>
      <c r="J13" s="49">
        <v>6</v>
      </c>
      <c r="K13" s="49">
        <v>7</v>
      </c>
      <c r="L13" s="49">
        <v>8</v>
      </c>
      <c r="M13" s="49">
        <v>9</v>
      </c>
      <c r="N13" s="49">
        <v>10</v>
      </c>
      <c r="O13" s="49">
        <v>11</v>
      </c>
      <c r="P13" s="49">
        <v>12</v>
      </c>
      <c r="Q13" s="49">
        <v>13</v>
      </c>
      <c r="R13" s="49">
        <v>14</v>
      </c>
      <c r="S13" s="49">
        <v>15</v>
      </c>
      <c r="T13" s="50"/>
      <c r="U13" s="51"/>
      <c r="Y13" s="52"/>
      <c r="Z13" s="53"/>
      <c r="AA13" s="54"/>
    </row>
    <row r="14" spans="2:27" ht="15" thickBot="1" x14ac:dyDescent="0.25">
      <c r="B14" s="55"/>
      <c r="C14" s="56"/>
      <c r="D14" s="57"/>
      <c r="E14" s="58" t="str">
        <f>IF(OR(ISBLANK($D$5),ISBLANK($J$5)),"",TEXT(DATE($J$5,MONTH(DATEVALUE($D$5&amp;"1")),E13),"TTT"))</f>
        <v/>
      </c>
      <c r="F14" s="59" t="str">
        <f t="shared" ref="F14:S14" si="0">IF(OR(ISBLANK($D$5),ISBLANK($J$5)),"",TEXT(DATE($J$5,MONTH(DATEVALUE($D$5&amp;"1")),F13),"TTT"))</f>
        <v/>
      </c>
      <c r="G14" s="59" t="str">
        <f t="shared" si="0"/>
        <v/>
      </c>
      <c r="H14" s="60" t="str">
        <f t="shared" si="0"/>
        <v/>
      </c>
      <c r="I14" s="61" t="str">
        <f t="shared" si="0"/>
        <v/>
      </c>
      <c r="J14" s="61" t="str">
        <f t="shared" si="0"/>
        <v/>
      </c>
      <c r="K14" s="61" t="str">
        <f t="shared" si="0"/>
        <v/>
      </c>
      <c r="L14" s="61" t="str">
        <f t="shared" si="0"/>
        <v/>
      </c>
      <c r="M14" s="61" t="str">
        <f t="shared" si="0"/>
        <v/>
      </c>
      <c r="N14" s="61" t="str">
        <f t="shared" si="0"/>
        <v/>
      </c>
      <c r="O14" s="59" t="str">
        <f t="shared" si="0"/>
        <v/>
      </c>
      <c r="P14" s="59" t="str">
        <f t="shared" si="0"/>
        <v/>
      </c>
      <c r="Q14" s="60" t="str">
        <f t="shared" si="0"/>
        <v/>
      </c>
      <c r="R14" s="61" t="str">
        <f t="shared" si="0"/>
        <v/>
      </c>
      <c r="S14" s="59" t="str">
        <f t="shared" si="0"/>
        <v/>
      </c>
      <c r="T14" s="62"/>
      <c r="U14" s="63"/>
      <c r="Y14" s="52"/>
      <c r="Z14" s="53"/>
      <c r="AA14" s="54"/>
    </row>
    <row r="15" spans="2:27" ht="15" thickTop="1" x14ac:dyDescent="0.2">
      <c r="B15" s="64">
        <v>1</v>
      </c>
      <c r="C15" s="65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9" t="str">
        <f>IF(SUM(E15:T15)&gt;0,MIN(160,SUM(E15:T15)),"")</f>
        <v/>
      </c>
      <c r="Y15" s="52"/>
      <c r="Z15" s="53"/>
      <c r="AA15" s="54"/>
    </row>
    <row r="16" spans="2:27" x14ac:dyDescent="0.2">
      <c r="B16" s="70">
        <v>2</v>
      </c>
      <c r="C16" s="71"/>
      <c r="D16" s="72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73"/>
      <c r="U16" s="74" t="str">
        <f t="shared" ref="U16:U37" si="1">IF(SUM(E16:T16)&gt;0,MIN(160,SUM(E16:T16)),"")</f>
        <v/>
      </c>
      <c r="Y16" s="52"/>
      <c r="Z16" s="53"/>
      <c r="AA16" s="54"/>
    </row>
    <row r="17" spans="2:28" x14ac:dyDescent="0.2">
      <c r="B17" s="75">
        <v>3</v>
      </c>
      <c r="C17" s="71"/>
      <c r="D17" s="72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73"/>
      <c r="U17" s="74" t="str">
        <f t="shared" si="1"/>
        <v/>
      </c>
      <c r="Y17" s="52"/>
      <c r="Z17" s="53"/>
      <c r="AA17" s="54"/>
    </row>
    <row r="18" spans="2:28" x14ac:dyDescent="0.2">
      <c r="B18" s="76">
        <v>4</v>
      </c>
      <c r="C18" s="71"/>
      <c r="D18" s="72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73"/>
      <c r="U18" s="74" t="str">
        <f t="shared" si="1"/>
        <v/>
      </c>
      <c r="Y18" s="52"/>
      <c r="Z18" s="53"/>
      <c r="AA18" s="54"/>
    </row>
    <row r="19" spans="2:28" x14ac:dyDescent="0.2">
      <c r="B19" s="70">
        <v>5</v>
      </c>
      <c r="C19" s="71"/>
      <c r="D19" s="72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73"/>
      <c r="U19" s="74" t="str">
        <f t="shared" si="1"/>
        <v/>
      </c>
      <c r="W19" s="26"/>
      <c r="X19" s="26"/>
      <c r="Y19" s="52"/>
      <c r="Z19" s="53"/>
      <c r="AA19" s="54"/>
    </row>
    <row r="20" spans="2:28" x14ac:dyDescent="0.2">
      <c r="B20" s="76">
        <v>6</v>
      </c>
      <c r="C20" s="71"/>
      <c r="D20" s="72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73"/>
      <c r="U20" s="74" t="str">
        <f t="shared" si="1"/>
        <v/>
      </c>
      <c r="Y20" s="52"/>
      <c r="Z20" s="53"/>
      <c r="AA20" s="54"/>
    </row>
    <row r="21" spans="2:28" x14ac:dyDescent="0.2">
      <c r="B21" s="76">
        <v>7</v>
      </c>
      <c r="C21" s="71"/>
      <c r="D21" s="72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73"/>
      <c r="U21" s="74" t="str">
        <f t="shared" si="1"/>
        <v/>
      </c>
      <c r="Y21" s="52"/>
      <c r="Z21" s="53"/>
      <c r="AA21" s="54"/>
    </row>
    <row r="22" spans="2:28" x14ac:dyDescent="0.2">
      <c r="B22" s="70">
        <v>8</v>
      </c>
      <c r="C22" s="71"/>
      <c r="D22" s="72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3"/>
      <c r="U22" s="74" t="str">
        <f t="shared" si="1"/>
        <v/>
      </c>
      <c r="Y22" s="52"/>
      <c r="Z22" s="53"/>
      <c r="AA22" s="54"/>
      <c r="AB22" s="14"/>
    </row>
    <row r="23" spans="2:28" x14ac:dyDescent="0.2">
      <c r="B23" s="75">
        <v>9</v>
      </c>
      <c r="C23" s="71"/>
      <c r="D23" s="72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73"/>
      <c r="U23" s="74" t="str">
        <f t="shared" si="1"/>
        <v/>
      </c>
      <c r="Y23" s="52"/>
      <c r="Z23" s="53"/>
      <c r="AA23" s="54"/>
    </row>
    <row r="24" spans="2:28" x14ac:dyDescent="0.2">
      <c r="B24" s="75">
        <v>10</v>
      </c>
      <c r="C24" s="71"/>
      <c r="D24" s="72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3"/>
      <c r="U24" s="74" t="str">
        <f t="shared" si="1"/>
        <v/>
      </c>
      <c r="Y24" s="79"/>
      <c r="Z24" s="80"/>
      <c r="AA24" s="81"/>
    </row>
    <row r="25" spans="2:28" x14ac:dyDescent="0.2">
      <c r="B25" s="75">
        <v>11</v>
      </c>
      <c r="C25" s="71"/>
      <c r="D25" s="72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73"/>
      <c r="U25" s="74" t="str">
        <f t="shared" si="1"/>
        <v/>
      </c>
    </row>
    <row r="26" spans="2:28" x14ac:dyDescent="0.2">
      <c r="B26" s="75">
        <v>12</v>
      </c>
      <c r="C26" s="71"/>
      <c r="D26" s="72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73"/>
      <c r="U26" s="74" t="str">
        <f t="shared" si="1"/>
        <v/>
      </c>
    </row>
    <row r="27" spans="2:28" x14ac:dyDescent="0.2">
      <c r="B27" s="75">
        <v>13</v>
      </c>
      <c r="C27" s="71"/>
      <c r="D27" s="72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73"/>
      <c r="U27" s="74" t="str">
        <f t="shared" si="1"/>
        <v/>
      </c>
    </row>
    <row r="28" spans="2:28" x14ac:dyDescent="0.2">
      <c r="B28" s="76">
        <v>14</v>
      </c>
      <c r="C28" s="71"/>
      <c r="D28" s="72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73"/>
      <c r="U28" s="74" t="str">
        <f t="shared" si="1"/>
        <v/>
      </c>
    </row>
    <row r="29" spans="2:28" x14ac:dyDescent="0.2">
      <c r="B29" s="76">
        <v>15</v>
      </c>
      <c r="C29" s="71"/>
      <c r="D29" s="72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84"/>
      <c r="U29" s="85" t="str">
        <f t="shared" si="1"/>
        <v/>
      </c>
    </row>
    <row r="30" spans="2:28" x14ac:dyDescent="0.2">
      <c r="B30" s="64">
        <v>16</v>
      </c>
      <c r="C30" s="71"/>
      <c r="D30" s="7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86"/>
      <c r="U30" s="74" t="str">
        <f t="shared" si="1"/>
        <v/>
      </c>
      <c r="W30" s="87"/>
      <c r="X30" s="87"/>
    </row>
    <row r="31" spans="2:28" x14ac:dyDescent="0.2">
      <c r="B31" s="76">
        <v>17</v>
      </c>
      <c r="C31" s="71"/>
      <c r="D31" s="72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84"/>
      <c r="U31" s="85" t="str">
        <f t="shared" si="1"/>
        <v/>
      </c>
    </row>
    <row r="32" spans="2:28" x14ac:dyDescent="0.2">
      <c r="B32" s="64">
        <v>18</v>
      </c>
      <c r="C32" s="71"/>
      <c r="D32" s="72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84"/>
      <c r="U32" s="85" t="str">
        <f t="shared" si="1"/>
        <v/>
      </c>
    </row>
    <row r="33" spans="1:27" x14ac:dyDescent="0.2">
      <c r="B33" s="76">
        <v>19</v>
      </c>
      <c r="C33" s="71"/>
      <c r="D33" s="72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84"/>
      <c r="U33" s="85" t="str">
        <f t="shared" si="1"/>
        <v/>
      </c>
    </row>
    <row r="34" spans="1:27" x14ac:dyDescent="0.2">
      <c r="B34" s="64">
        <v>20</v>
      </c>
      <c r="C34" s="71"/>
      <c r="D34" s="72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84"/>
      <c r="U34" s="85" t="str">
        <f t="shared" si="1"/>
        <v/>
      </c>
    </row>
    <row r="35" spans="1:27" x14ac:dyDescent="0.2">
      <c r="B35" s="76">
        <v>21</v>
      </c>
      <c r="C35" s="71"/>
      <c r="D35" s="72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84"/>
      <c r="U35" s="85" t="str">
        <f t="shared" si="1"/>
        <v/>
      </c>
    </row>
    <row r="36" spans="1:27" x14ac:dyDescent="0.2">
      <c r="B36" s="64">
        <v>22</v>
      </c>
      <c r="C36" s="71"/>
      <c r="D36" s="72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84"/>
      <c r="U36" s="85" t="str">
        <f t="shared" si="1"/>
        <v/>
      </c>
    </row>
    <row r="37" spans="1:27" ht="15" thickBot="1" x14ac:dyDescent="0.25">
      <c r="B37" s="88">
        <v>23</v>
      </c>
      <c r="C37" s="161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2"/>
      <c r="U37" s="93" t="str">
        <f t="shared" si="1"/>
        <v/>
      </c>
    </row>
    <row r="38" spans="1:27" ht="15.75" thickTop="1" thickBot="1" x14ac:dyDescent="0.25"/>
    <row r="39" spans="1:27" ht="15.75" customHeight="1" thickTop="1" x14ac:dyDescent="0.2">
      <c r="A39" s="94"/>
      <c r="B39" s="35" t="str">
        <f>B12</f>
        <v>Name</v>
      </c>
      <c r="C39" s="36"/>
      <c r="D39" s="95" t="str">
        <f>D12</f>
        <v>Gruppe</v>
      </c>
      <c r="E39" s="38" t="s">
        <v>13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96" t="s">
        <v>16</v>
      </c>
      <c r="W39" s="97" t="s">
        <v>17</v>
      </c>
      <c r="X39" s="98"/>
    </row>
    <row r="40" spans="1:27" ht="16.5" customHeight="1" x14ac:dyDescent="0.2">
      <c r="A40" s="94"/>
      <c r="B40" s="45"/>
      <c r="C40" s="46"/>
      <c r="D40" s="99"/>
      <c r="E40" s="100">
        <v>16</v>
      </c>
      <c r="F40" s="101">
        <v>17</v>
      </c>
      <c r="G40" s="101">
        <v>18</v>
      </c>
      <c r="H40" s="101">
        <v>19</v>
      </c>
      <c r="I40" s="101">
        <v>20</v>
      </c>
      <c r="J40" s="101">
        <v>21</v>
      </c>
      <c r="K40" s="101">
        <v>22</v>
      </c>
      <c r="L40" s="101">
        <v>23</v>
      </c>
      <c r="M40" s="101">
        <v>24</v>
      </c>
      <c r="N40" s="101">
        <v>25</v>
      </c>
      <c r="O40" s="101">
        <v>26</v>
      </c>
      <c r="P40" s="101">
        <v>27</v>
      </c>
      <c r="Q40" s="101">
        <v>28</v>
      </c>
      <c r="R40" s="101">
        <v>29</v>
      </c>
      <c r="S40" s="101">
        <v>30</v>
      </c>
      <c r="T40" s="102">
        <v>31</v>
      </c>
      <c r="U40" s="103"/>
      <c r="V40" s="31"/>
      <c r="W40" s="97"/>
      <c r="X40" s="98"/>
    </row>
    <row r="41" spans="1:27" ht="16.5" customHeight="1" thickBot="1" x14ac:dyDescent="0.25">
      <c r="A41" s="94"/>
      <c r="B41" s="55"/>
      <c r="C41" s="56"/>
      <c r="D41" s="104"/>
      <c r="E41" s="105" t="str">
        <f>IF(OR(ISBLANK($D$5),ISBLANK($J$5)),"",TEXT(DATE($J$5,MONTH(DATEVALUE($D$5&amp;"1")),E40),"TTT"))</f>
        <v/>
      </c>
      <c r="F41" s="106" t="str">
        <f t="shared" ref="F41:T41" si="2">IF(OR(ISBLANK($D$5),ISBLANK($J$5)),"",TEXT(DATE($J$5,MONTH(DATEVALUE($D$5&amp;"1")),F40),"TTT"))</f>
        <v/>
      </c>
      <c r="G41" s="107" t="str">
        <f t="shared" si="2"/>
        <v/>
      </c>
      <c r="H41" s="108" t="str">
        <f t="shared" si="2"/>
        <v/>
      </c>
      <c r="I41" s="106" t="str">
        <f t="shared" si="2"/>
        <v/>
      </c>
      <c r="J41" s="106" t="str">
        <f t="shared" si="2"/>
        <v/>
      </c>
      <c r="K41" s="106" t="str">
        <f t="shared" si="2"/>
        <v/>
      </c>
      <c r="L41" s="107" t="str">
        <f t="shared" si="2"/>
        <v/>
      </c>
      <c r="M41" s="108" t="str">
        <f t="shared" si="2"/>
        <v/>
      </c>
      <c r="N41" s="108" t="str">
        <f t="shared" si="2"/>
        <v/>
      </c>
      <c r="O41" s="108" t="str">
        <f t="shared" si="2"/>
        <v/>
      </c>
      <c r="P41" s="108" t="str">
        <f t="shared" si="2"/>
        <v/>
      </c>
      <c r="Q41" s="108" t="str">
        <f t="shared" si="2"/>
        <v/>
      </c>
      <c r="R41" s="106" t="str">
        <f t="shared" si="2"/>
        <v/>
      </c>
      <c r="S41" s="107" t="str">
        <f t="shared" si="2"/>
        <v/>
      </c>
      <c r="T41" s="108" t="str">
        <f t="shared" si="2"/>
        <v/>
      </c>
      <c r="U41" s="109"/>
      <c r="V41" s="31"/>
      <c r="W41" s="97"/>
      <c r="X41" s="98"/>
    </row>
    <row r="42" spans="1:27" ht="15" thickTop="1" x14ac:dyDescent="0.2">
      <c r="B42" s="110">
        <f>B15</f>
        <v>1</v>
      </c>
      <c r="C42" s="111" t="str">
        <f t="shared" ref="C42:D57" si="3">IF(ISBLANK(C15),"",C15)</f>
        <v/>
      </c>
      <c r="D42" s="111" t="str">
        <f t="shared" si="3"/>
        <v/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74" t="str">
        <f t="shared" ref="U42:U64" si="4">IF(SUM(E42:T42,U15)&gt;0,MIN(160,SUM(E42:T42,U15)),"")</f>
        <v/>
      </c>
      <c r="V42" s="31"/>
      <c r="W42" s="112" t="str">
        <f>IF(U42="","",IF(ISBLANK(D15),"Bitte Gruppe 1-2-3 eingeben! Siehe Fußzeile",IF($U$5="","Bitte Jahr des Projektbeginns eingeben",U42*VLOOKUP(D15,N$69:U$71,2,1)/160)))</f>
        <v/>
      </c>
      <c r="X42" s="113"/>
      <c r="AA42" s="114"/>
    </row>
    <row r="43" spans="1:27" ht="15.75" customHeight="1" x14ac:dyDescent="0.2">
      <c r="B43" s="75">
        <f>B16</f>
        <v>2</v>
      </c>
      <c r="C43" s="115" t="str">
        <f t="shared" si="3"/>
        <v/>
      </c>
      <c r="D43" s="76" t="str">
        <f t="shared" si="3"/>
        <v/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74" t="str">
        <f t="shared" si="4"/>
        <v/>
      </c>
      <c r="V43" s="31"/>
      <c r="W43" s="112" t="str">
        <f t="shared" ref="W43:W64" si="5">IF(U43="","",IF(ISBLANK(D16),"Bitte Gruppe 1-2-3 eingeben! Siehe Fußzeile",IF($U$5="","Bitte Jahr des Projektbeginns eingeben",U43*VLOOKUP(D16,N$69:U$71,2,1)/160)))</f>
        <v/>
      </c>
      <c r="X43" s="113"/>
    </row>
    <row r="44" spans="1:27" x14ac:dyDescent="0.2">
      <c r="B44" s="75">
        <f>B17</f>
        <v>3</v>
      </c>
      <c r="C44" s="115" t="str">
        <f t="shared" si="3"/>
        <v/>
      </c>
      <c r="D44" s="70" t="str">
        <f t="shared" si="3"/>
        <v/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74" t="str">
        <f t="shared" si="4"/>
        <v/>
      </c>
      <c r="V44" s="31"/>
      <c r="W44" s="112" t="str">
        <f t="shared" si="5"/>
        <v/>
      </c>
      <c r="X44" s="116"/>
    </row>
    <row r="45" spans="1:27" x14ac:dyDescent="0.2">
      <c r="B45" s="75">
        <f>B18</f>
        <v>4</v>
      </c>
      <c r="C45" s="117" t="str">
        <f t="shared" si="3"/>
        <v/>
      </c>
      <c r="D45" s="76" t="str">
        <f t="shared" si="3"/>
        <v/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74" t="str">
        <f t="shared" si="4"/>
        <v/>
      </c>
      <c r="V45" s="31"/>
      <c r="W45" s="112" t="str">
        <f t="shared" si="5"/>
        <v/>
      </c>
      <c r="X45" s="113"/>
    </row>
    <row r="46" spans="1:27" x14ac:dyDescent="0.2">
      <c r="B46" s="76">
        <f>B19</f>
        <v>5</v>
      </c>
      <c r="C46" s="117" t="str">
        <f t="shared" si="3"/>
        <v/>
      </c>
      <c r="D46" s="76" t="str">
        <f t="shared" si="3"/>
        <v/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74" t="str">
        <f t="shared" si="4"/>
        <v/>
      </c>
      <c r="V46" s="31"/>
      <c r="W46" s="112" t="str">
        <f t="shared" si="5"/>
        <v/>
      </c>
      <c r="X46" s="113"/>
    </row>
    <row r="47" spans="1:27" x14ac:dyDescent="0.2">
      <c r="B47" s="70">
        <v>6</v>
      </c>
      <c r="C47" s="117" t="str">
        <f t="shared" si="3"/>
        <v/>
      </c>
      <c r="D47" s="64" t="str">
        <f t="shared" si="3"/>
        <v/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74" t="str">
        <f t="shared" si="4"/>
        <v/>
      </c>
      <c r="V47" s="31"/>
      <c r="W47" s="112" t="str">
        <f t="shared" si="5"/>
        <v/>
      </c>
      <c r="X47" s="113"/>
    </row>
    <row r="48" spans="1:27" x14ac:dyDescent="0.2">
      <c r="B48" s="76">
        <v>7</v>
      </c>
      <c r="C48" s="117" t="str">
        <f t="shared" si="3"/>
        <v/>
      </c>
      <c r="D48" s="64" t="str">
        <f t="shared" si="3"/>
        <v/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74" t="str">
        <f t="shared" si="4"/>
        <v/>
      </c>
      <c r="V48" s="31"/>
      <c r="W48" s="112" t="str">
        <f t="shared" si="5"/>
        <v/>
      </c>
      <c r="X48" s="113"/>
    </row>
    <row r="49" spans="2:24" x14ac:dyDescent="0.2">
      <c r="B49" s="70">
        <v>8</v>
      </c>
      <c r="C49" s="117" t="str">
        <f t="shared" si="3"/>
        <v/>
      </c>
      <c r="D49" s="64" t="str">
        <f t="shared" si="3"/>
        <v/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74" t="str">
        <f t="shared" si="4"/>
        <v/>
      </c>
      <c r="V49" s="31"/>
      <c r="W49" s="112" t="str">
        <f t="shared" si="5"/>
        <v/>
      </c>
      <c r="X49" s="116"/>
    </row>
    <row r="50" spans="2:24" x14ac:dyDescent="0.2">
      <c r="B50" s="75">
        <f>B23</f>
        <v>9</v>
      </c>
      <c r="C50" s="118" t="str">
        <f t="shared" si="3"/>
        <v/>
      </c>
      <c r="D50" s="64" t="str">
        <f t="shared" si="3"/>
        <v/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74" t="str">
        <f t="shared" si="4"/>
        <v/>
      </c>
      <c r="V50" s="31"/>
      <c r="W50" s="112" t="str">
        <f t="shared" si="5"/>
        <v/>
      </c>
      <c r="X50" s="113"/>
    </row>
    <row r="51" spans="2:24" x14ac:dyDescent="0.2">
      <c r="B51" s="76">
        <f>B24</f>
        <v>10</v>
      </c>
      <c r="C51" s="117" t="str">
        <f t="shared" si="3"/>
        <v/>
      </c>
      <c r="D51" s="64" t="str">
        <f t="shared" si="3"/>
        <v/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74" t="str">
        <f t="shared" si="4"/>
        <v/>
      </c>
      <c r="V51" s="31"/>
      <c r="W51" s="112" t="str">
        <f t="shared" si="5"/>
        <v/>
      </c>
      <c r="X51" s="113"/>
    </row>
    <row r="52" spans="2:24" x14ac:dyDescent="0.2">
      <c r="B52" s="70">
        <v>11</v>
      </c>
      <c r="C52" s="117" t="str">
        <f t="shared" si="3"/>
        <v/>
      </c>
      <c r="D52" s="64" t="str">
        <f t="shared" si="3"/>
        <v/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74" t="str">
        <f t="shared" si="4"/>
        <v/>
      </c>
      <c r="V52" s="31"/>
      <c r="W52" s="112" t="str">
        <f t="shared" si="5"/>
        <v/>
      </c>
      <c r="X52" s="113"/>
    </row>
    <row r="53" spans="2:24" x14ac:dyDescent="0.2">
      <c r="B53" s="75">
        <v>12</v>
      </c>
      <c r="C53" s="118" t="str">
        <f t="shared" si="3"/>
        <v/>
      </c>
      <c r="D53" s="76" t="str">
        <f t="shared" si="3"/>
        <v/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74" t="str">
        <f t="shared" si="4"/>
        <v/>
      </c>
      <c r="V53" s="31"/>
      <c r="W53" s="112" t="str">
        <f t="shared" si="5"/>
        <v/>
      </c>
      <c r="X53" s="113"/>
    </row>
    <row r="54" spans="2:24" x14ac:dyDescent="0.2">
      <c r="B54" s="75">
        <v>13</v>
      </c>
      <c r="C54" s="117" t="str">
        <f t="shared" si="3"/>
        <v/>
      </c>
      <c r="D54" s="70" t="str">
        <f t="shared" si="3"/>
        <v/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74" t="str">
        <f t="shared" si="4"/>
        <v/>
      </c>
      <c r="V54" s="31"/>
      <c r="W54" s="112" t="str">
        <f t="shared" si="5"/>
        <v/>
      </c>
      <c r="X54" s="113"/>
    </row>
    <row r="55" spans="2:24" x14ac:dyDescent="0.2">
      <c r="B55" s="76">
        <v>14</v>
      </c>
      <c r="C55" s="118" t="str">
        <f t="shared" si="3"/>
        <v/>
      </c>
      <c r="D55" s="76" t="str">
        <f t="shared" si="3"/>
        <v/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74" t="str">
        <f t="shared" si="4"/>
        <v/>
      </c>
      <c r="V55" s="31"/>
      <c r="W55" s="112" t="str">
        <f t="shared" si="5"/>
        <v/>
      </c>
      <c r="X55" s="116"/>
    </row>
    <row r="56" spans="2:24" x14ac:dyDescent="0.2">
      <c r="B56" s="76">
        <v>15</v>
      </c>
      <c r="C56" s="117" t="str">
        <f t="shared" si="3"/>
        <v/>
      </c>
      <c r="D56" s="76" t="str">
        <f t="shared" si="3"/>
        <v/>
      </c>
      <c r="E56" s="119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85" t="str">
        <f t="shared" si="4"/>
        <v/>
      </c>
      <c r="V56" s="31"/>
      <c r="W56" s="112" t="str">
        <f t="shared" si="5"/>
        <v/>
      </c>
      <c r="X56" s="113"/>
    </row>
    <row r="57" spans="2:24" x14ac:dyDescent="0.2">
      <c r="B57" s="76">
        <v>16</v>
      </c>
      <c r="C57" s="117" t="str">
        <f t="shared" si="3"/>
        <v/>
      </c>
      <c r="D57" s="76" t="str">
        <f t="shared" si="3"/>
        <v/>
      </c>
      <c r="E57" s="119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85" t="str">
        <f t="shared" si="4"/>
        <v/>
      </c>
      <c r="V57" s="31"/>
      <c r="W57" s="112" t="str">
        <f t="shared" si="5"/>
        <v/>
      </c>
    </row>
    <row r="58" spans="2:24" x14ac:dyDescent="0.2">
      <c r="B58" s="76">
        <v>17</v>
      </c>
      <c r="C58" s="117" t="str">
        <f t="shared" ref="C58:D64" si="6">IF(ISBLANK(C31),"",C31)</f>
        <v/>
      </c>
      <c r="D58" s="76" t="str">
        <f t="shared" si="6"/>
        <v/>
      </c>
      <c r="E58" s="119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85" t="str">
        <f t="shared" si="4"/>
        <v/>
      </c>
      <c r="V58" s="31"/>
      <c r="W58" s="112" t="str">
        <f t="shared" si="5"/>
        <v/>
      </c>
    </row>
    <row r="59" spans="2:24" x14ac:dyDescent="0.2">
      <c r="B59" s="76">
        <v>18</v>
      </c>
      <c r="C59" s="117" t="str">
        <f t="shared" si="6"/>
        <v/>
      </c>
      <c r="D59" s="76" t="str">
        <f t="shared" si="6"/>
        <v/>
      </c>
      <c r="E59" s="119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85" t="str">
        <f t="shared" si="4"/>
        <v/>
      </c>
      <c r="V59" s="31"/>
      <c r="W59" s="112" t="str">
        <f t="shared" si="5"/>
        <v/>
      </c>
    </row>
    <row r="60" spans="2:24" x14ac:dyDescent="0.2">
      <c r="B60" s="76">
        <v>19</v>
      </c>
      <c r="C60" s="117" t="str">
        <f t="shared" si="6"/>
        <v/>
      </c>
      <c r="D60" s="76" t="str">
        <f t="shared" si="6"/>
        <v/>
      </c>
      <c r="E60" s="119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85" t="str">
        <f t="shared" si="4"/>
        <v/>
      </c>
      <c r="V60" s="31"/>
      <c r="W60" s="112" t="str">
        <f t="shared" si="5"/>
        <v/>
      </c>
    </row>
    <row r="61" spans="2:24" x14ac:dyDescent="0.2">
      <c r="B61" s="76">
        <v>20</v>
      </c>
      <c r="C61" s="117" t="str">
        <f t="shared" si="6"/>
        <v/>
      </c>
      <c r="D61" s="76" t="str">
        <f t="shared" si="6"/>
        <v/>
      </c>
      <c r="E61" s="119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85" t="str">
        <f t="shared" si="4"/>
        <v/>
      </c>
      <c r="V61" s="31"/>
      <c r="W61" s="112" t="str">
        <f t="shared" si="5"/>
        <v/>
      </c>
    </row>
    <row r="62" spans="2:24" x14ac:dyDescent="0.2">
      <c r="B62" s="76">
        <v>21</v>
      </c>
      <c r="C62" s="117" t="str">
        <f t="shared" si="6"/>
        <v/>
      </c>
      <c r="D62" s="76" t="str">
        <f t="shared" si="6"/>
        <v/>
      </c>
      <c r="E62" s="119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85" t="str">
        <f t="shared" si="4"/>
        <v/>
      </c>
      <c r="V62" s="31"/>
      <c r="W62" s="112" t="str">
        <f t="shared" si="5"/>
        <v/>
      </c>
    </row>
    <row r="63" spans="2:24" x14ac:dyDescent="0.2">
      <c r="B63" s="76">
        <v>22</v>
      </c>
      <c r="C63" s="117" t="str">
        <f t="shared" si="6"/>
        <v/>
      </c>
      <c r="D63" s="76" t="str">
        <f t="shared" si="6"/>
        <v/>
      </c>
      <c r="E63" s="119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85" t="str">
        <f t="shared" si="4"/>
        <v/>
      </c>
      <c r="V63" s="31"/>
      <c r="W63" s="112" t="str">
        <f t="shared" si="5"/>
        <v/>
      </c>
    </row>
    <row r="64" spans="2:24" ht="15" thickBot="1" x14ac:dyDescent="0.25">
      <c r="B64" s="88">
        <v>23</v>
      </c>
      <c r="C64" s="121" t="str">
        <f t="shared" si="6"/>
        <v/>
      </c>
      <c r="D64" s="88" t="str">
        <f t="shared" si="6"/>
        <v/>
      </c>
      <c r="E64" s="122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3" t="str">
        <f t="shared" si="4"/>
        <v/>
      </c>
      <c r="V64" s="31"/>
      <c r="W64" s="112" t="str">
        <f t="shared" si="5"/>
        <v/>
      </c>
    </row>
    <row r="65" spans="1:24" ht="15.75" thickTop="1" thickBot="1" x14ac:dyDescent="0.25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5"/>
      <c r="Q65" s="125"/>
      <c r="R65" s="125">
        <f>IF(S65=0,0,MID(S65,1,1)+MID(S65,2,1)+MID(S65,3,1)+MID(S65,4,1)+MID(S65,5,1)+MID(S65,6,1)+MID(S65,7,1)+MID(S65,8,1))</f>
        <v>0</v>
      </c>
      <c r="S65" s="125">
        <f>T65*10000000</f>
        <v>0</v>
      </c>
      <c r="T65" s="126">
        <f>ROUNDDOWN(SUM(E15:T37)+SUM(E42:T64),0)</f>
        <v>0</v>
      </c>
      <c r="U65" s="127" t="str">
        <f>IF(SUM(U42:U64)&gt;0,SUM(U42:U64),"")</f>
        <v/>
      </c>
      <c r="V65" s="128"/>
      <c r="W65" s="129" t="str">
        <f>IF(SUM(W42:W64)=0,"",SUM(W42:W64))</f>
        <v/>
      </c>
      <c r="X65" s="116"/>
    </row>
    <row r="66" spans="1:24" ht="15" thickTop="1" x14ac:dyDescent="0.2">
      <c r="A66" s="123"/>
      <c r="B66" s="130" t="s">
        <v>18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24"/>
      <c r="O66" s="124"/>
      <c r="P66" s="125"/>
      <c r="Q66" s="125"/>
      <c r="R66" s="125"/>
      <c r="S66" s="125"/>
      <c r="T66" s="126"/>
      <c r="U66" s="131"/>
      <c r="V66" s="123"/>
      <c r="W66" s="132"/>
      <c r="X66" s="133"/>
    </row>
    <row r="67" spans="1:24" x14ac:dyDescent="0.2">
      <c r="A67" s="123"/>
      <c r="B67" s="130" t="s">
        <v>19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24"/>
      <c r="O67" s="124"/>
      <c r="P67" s="125"/>
      <c r="Q67" s="125" t="str">
        <f>CHAR(R67+64)</f>
        <v>@</v>
      </c>
      <c r="R67" s="134">
        <f>IF(VALUE(T67)&lt;=9,T67,MID(T67,1,1)+MID(T67,2,1))</f>
        <v>0</v>
      </c>
      <c r="S67" s="134"/>
      <c r="T67" s="125">
        <f>IF((U68-U67)&gt;0,MID(U68,FIND(",",U68)+1,99),0)</f>
        <v>0</v>
      </c>
      <c r="U67" s="135">
        <f>INT(SUM(E15:T37)+SUM(E42:T64))</f>
        <v>0</v>
      </c>
      <c r="V67" s="123"/>
      <c r="W67" s="136"/>
      <c r="X67" s="137"/>
    </row>
    <row r="68" spans="1:24" x14ac:dyDescent="0.2">
      <c r="A68" s="123"/>
      <c r="B68" s="130" t="s">
        <v>20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24"/>
      <c r="O68" s="2"/>
      <c r="P68" s="138" t="s">
        <v>21</v>
      </c>
      <c r="Q68" s="124"/>
      <c r="R68" s="124"/>
      <c r="S68" s="124"/>
      <c r="T68" s="124"/>
      <c r="U68" s="135">
        <f>SUM(E15:T37)+SUM(E42:T64)</f>
        <v>0</v>
      </c>
      <c r="V68" s="123"/>
      <c r="W68" s="123"/>
      <c r="X68" s="87"/>
    </row>
    <row r="69" spans="1:24" x14ac:dyDescent="0.2">
      <c r="B69" s="130" t="s">
        <v>22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9">
        <v>1</v>
      </c>
      <c r="O69" s="140" t="str">
        <f>IF(AND(ISNUMBER($U$5),$U$5&gt;2014),9000,IF(OR($U$5&lt;50,$U$5=""),"Bitte Jahr des Projektbeginns oben eingeben",8000))</f>
        <v>Bitte Jahr des Projektbeginns oben eingeben</v>
      </c>
      <c r="P69" s="140"/>
      <c r="Q69" s="140"/>
      <c r="R69" s="140"/>
      <c r="S69" s="140"/>
      <c r="T69" s="140"/>
      <c r="U69" s="140"/>
      <c r="V69" s="141"/>
      <c r="W69" s="87"/>
      <c r="X69" s="87"/>
    </row>
    <row r="70" spans="1:24" x14ac:dyDescent="0.2">
      <c r="B70" s="130"/>
      <c r="E70" s="142" t="s">
        <v>23</v>
      </c>
      <c r="F70" s="142"/>
      <c r="G70" s="143" t="str">
        <f>R65&amp;Q67</f>
        <v>0@</v>
      </c>
      <c r="H70" s="143"/>
      <c r="I70" s="142" t="str">
        <f>LEFT(U1,6)</f>
        <v>v2407a</v>
      </c>
      <c r="N70" s="139">
        <v>2</v>
      </c>
      <c r="O70" s="144" t="str">
        <f>IF(AND(ISNUMBER($U$5),$U$5&gt;2014),7000,IF(OR($U$5&lt;50,$U$5=""),"Bitte Jahr des Projektbeginns oben eingeben",5800))</f>
        <v>Bitte Jahr des Projektbeginns oben eingeben</v>
      </c>
      <c r="P70" s="144"/>
      <c r="Q70" s="144"/>
      <c r="R70" s="144"/>
      <c r="S70" s="144"/>
      <c r="T70" s="144"/>
      <c r="U70" s="144"/>
    </row>
    <row r="71" spans="1:24" x14ac:dyDescent="0.2">
      <c r="N71" s="139">
        <v>3</v>
      </c>
      <c r="O71" s="145" t="str">
        <f>IF(AND(ISNUMBER($U$5),$U$5&gt;2014),5000,IF(OR($U$5&lt;50,$U$5=""),"Bitte Jahr des Projektbeginns oben eingeben",4000))</f>
        <v>Bitte Jahr des Projektbeginns oben eingeben</v>
      </c>
      <c r="P71" s="145"/>
      <c r="Q71" s="145"/>
      <c r="R71" s="145"/>
      <c r="S71" s="145"/>
      <c r="T71" s="145"/>
      <c r="U71" s="145"/>
    </row>
    <row r="72" spans="1:24" ht="18.75" x14ac:dyDescent="0.3">
      <c r="B72" s="146" t="s">
        <v>24</v>
      </c>
      <c r="D72" s="147"/>
    </row>
    <row r="73" spans="1:24" x14ac:dyDescent="0.2">
      <c r="B73" s="148"/>
      <c r="C73" s="149"/>
      <c r="D73" s="148"/>
      <c r="E73" s="148"/>
      <c r="F73" s="148"/>
      <c r="G73" s="148"/>
      <c r="H73" s="148"/>
      <c r="I73" s="148"/>
      <c r="J73" s="148"/>
      <c r="K73" s="148"/>
      <c r="L73" s="148"/>
      <c r="M73" s="149"/>
      <c r="N73" s="150"/>
      <c r="O73" s="150"/>
      <c r="P73" s="150"/>
      <c r="Q73" s="150"/>
      <c r="R73" s="150"/>
      <c r="S73" s="150"/>
      <c r="T73" s="150"/>
      <c r="U73" s="150"/>
    </row>
    <row r="74" spans="1:24" x14ac:dyDescent="0.2">
      <c r="B74" s="151" t="s">
        <v>25</v>
      </c>
      <c r="C74" s="151"/>
      <c r="D74" s="152" t="str">
        <f>IF(ISBLANK(C15),"(Mitarbeiter 1)",C15)</f>
        <v>(Mitarbeiter 1)</v>
      </c>
      <c r="E74" s="31"/>
      <c r="F74" s="152"/>
      <c r="G74" s="31"/>
      <c r="H74" s="31"/>
      <c r="I74" s="152" t="str">
        <f>IF(ISBLANK(C16),"(Mitarbeiter 2)",C16)</f>
        <v>(Mitarbeiter 2)</v>
      </c>
      <c r="J74" s="31"/>
      <c r="K74" s="31"/>
      <c r="L74" s="152"/>
      <c r="M74" s="31"/>
      <c r="N74" s="152"/>
      <c r="O74" s="152" t="str">
        <f>IF(ISBLANK(C17),"(Mitarbeiter 3)",C17)</f>
        <v>(Mitarbeiter 3)</v>
      </c>
      <c r="P74" s="31"/>
      <c r="Q74" s="153"/>
      <c r="R74" s="153"/>
      <c r="T74" s="153"/>
      <c r="U74" s="153"/>
    </row>
    <row r="75" spans="1:24" x14ac:dyDescent="0.2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24" x14ac:dyDescent="0.2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0"/>
      <c r="R76" s="150"/>
      <c r="S76" s="150"/>
      <c r="T76" s="150"/>
      <c r="U76" s="150"/>
    </row>
    <row r="77" spans="1:24" x14ac:dyDescent="0.2">
      <c r="B77" s="154"/>
      <c r="C77" s="155"/>
      <c r="D77" s="154"/>
      <c r="E77" s="154"/>
      <c r="F77" s="154"/>
      <c r="G77" s="154"/>
      <c r="H77" s="154"/>
      <c r="I77" s="154"/>
      <c r="J77" s="154"/>
      <c r="K77" s="154"/>
      <c r="L77" s="154"/>
      <c r="M77" s="155"/>
      <c r="N77" s="151"/>
      <c r="O77" s="151"/>
      <c r="P77" s="151"/>
      <c r="Q77" s="150"/>
      <c r="R77" s="150"/>
      <c r="S77" s="150"/>
      <c r="T77" s="150"/>
      <c r="U77" s="150"/>
    </row>
    <row r="78" spans="1:24" x14ac:dyDescent="0.2">
      <c r="B78" s="152" t="str">
        <f>IF(ISBLANK(C18),"(Mitarbeiter 4)",C18)</f>
        <v>(Mitarbeiter 4)</v>
      </c>
      <c r="C78" s="31"/>
      <c r="D78" s="152" t="str">
        <f>IF(ISBLANK(C19),"(Mitarbeiter 5)",C19)</f>
        <v>(Mitarbeiter 5)</v>
      </c>
      <c r="E78" s="31"/>
      <c r="F78" s="152"/>
      <c r="G78" s="31"/>
      <c r="H78" s="31"/>
      <c r="I78" s="152" t="str">
        <f>IF(ISBLANK(C20),"(Mitarbeiter 6)",C20)</f>
        <v>(Mitarbeiter 6)</v>
      </c>
      <c r="J78" s="31"/>
      <c r="K78" s="31"/>
      <c r="L78" s="152"/>
      <c r="M78" s="31"/>
      <c r="N78" s="152"/>
      <c r="O78" s="152" t="str">
        <f>IF(ISBLANK(C21),"(Mitarbeiter 7)",C21)</f>
        <v>(Mitarbeiter 7)</v>
      </c>
      <c r="P78" s="31"/>
      <c r="Q78" s="153"/>
      <c r="R78" s="153"/>
      <c r="T78" s="153"/>
      <c r="U78" s="153"/>
    </row>
    <row r="79" spans="1:24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24" x14ac:dyDescent="0.2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0"/>
      <c r="R80" s="150"/>
      <c r="S80" s="150"/>
      <c r="T80" s="150"/>
      <c r="U80" s="150"/>
    </row>
    <row r="81" spans="2:21" x14ac:dyDescent="0.2">
      <c r="B81" s="154"/>
      <c r="C81" s="155"/>
      <c r="D81" s="154"/>
      <c r="E81" s="154"/>
      <c r="F81" s="154"/>
      <c r="G81" s="154"/>
      <c r="H81" s="154"/>
      <c r="I81" s="154"/>
      <c r="J81" s="154"/>
      <c r="K81" s="154"/>
      <c r="L81" s="154"/>
      <c r="M81" s="155"/>
      <c r="N81" s="151"/>
      <c r="O81" s="151"/>
      <c r="P81" s="151"/>
      <c r="Q81" s="150"/>
      <c r="R81" s="150"/>
      <c r="S81" s="150"/>
      <c r="T81" s="150"/>
      <c r="U81" s="150"/>
    </row>
    <row r="82" spans="2:21" x14ac:dyDescent="0.2">
      <c r="B82" s="152" t="str">
        <f>IF(ISBLANK(C22),"(Mitarbeiter 8)",C22)</f>
        <v>(Mitarbeiter 8)</v>
      </c>
      <c r="C82" s="31"/>
      <c r="D82" s="152" t="str">
        <f>IF(ISBLANK(C23),"(Mitarbeiter 9)",C23)</f>
        <v>(Mitarbeiter 9)</v>
      </c>
      <c r="E82" s="31"/>
      <c r="F82" s="152"/>
      <c r="G82" s="31"/>
      <c r="H82" s="31"/>
      <c r="I82" s="152" t="str">
        <f>IF(ISBLANK(C24),"(Mitarbeiter 10)",C24)</f>
        <v>(Mitarbeiter 10)</v>
      </c>
      <c r="J82" s="31"/>
      <c r="K82" s="31"/>
      <c r="L82" s="152"/>
      <c r="M82" s="31"/>
      <c r="N82" s="152"/>
      <c r="O82" s="152" t="str">
        <f>IF(ISBLANK(C25),"(Mitarbeiter 11)",C25)</f>
        <v>(Mitarbeiter 11)</v>
      </c>
      <c r="P82" s="31"/>
      <c r="Q82" s="153"/>
      <c r="R82" s="153"/>
      <c r="T82" s="153"/>
      <c r="U82" s="153"/>
    </row>
    <row r="83" spans="2:2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2:21" x14ac:dyDescent="0.2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0"/>
      <c r="R84" s="150"/>
      <c r="S84" s="150"/>
      <c r="T84" s="150"/>
      <c r="U84" s="150"/>
    </row>
    <row r="85" spans="2:21" x14ac:dyDescent="0.2">
      <c r="B85" s="154"/>
      <c r="C85" s="155"/>
      <c r="D85" s="154"/>
      <c r="E85" s="154"/>
      <c r="F85" s="154"/>
      <c r="G85" s="154"/>
      <c r="H85" s="154"/>
      <c r="I85" s="154"/>
      <c r="J85" s="154"/>
      <c r="K85" s="154"/>
      <c r="L85" s="154"/>
      <c r="M85" s="155"/>
      <c r="N85" s="151"/>
      <c r="O85" s="151"/>
      <c r="P85" s="151"/>
      <c r="Q85" s="150"/>
      <c r="R85" s="150"/>
      <c r="S85" s="150"/>
      <c r="T85" s="150"/>
      <c r="U85" s="150"/>
    </row>
    <row r="86" spans="2:21" x14ac:dyDescent="0.2">
      <c r="B86" s="152" t="str">
        <f>IF(ISBLANK(C26),"(Mitarbeiter 12)",C26)</f>
        <v>(Mitarbeiter 12)</v>
      </c>
      <c r="C86" s="31"/>
      <c r="D86" s="152" t="str">
        <f>IF(ISBLANK(C27),"(Mitarbeiter 13)",C27)</f>
        <v>(Mitarbeiter 13)</v>
      </c>
      <c r="E86" s="31"/>
      <c r="F86" s="152"/>
      <c r="G86" s="31"/>
      <c r="H86" s="31"/>
      <c r="I86" s="152" t="str">
        <f>IF(ISBLANK(C28),"(Mitarbeiter 14)",C28)</f>
        <v>(Mitarbeiter 14)</v>
      </c>
      <c r="J86" s="31"/>
      <c r="K86" s="31"/>
      <c r="L86" s="152"/>
      <c r="M86" s="31"/>
      <c r="N86" s="152"/>
      <c r="O86" s="152" t="str">
        <f>IF(ISBLANK(C29),"(Mitarbeiter 15)",C29)</f>
        <v>(Mitarbeiter 15)</v>
      </c>
      <c r="P86" s="31"/>
      <c r="Q86" s="153"/>
      <c r="R86" s="153"/>
      <c r="T86" s="153"/>
      <c r="U86" s="153"/>
    </row>
    <row r="88" spans="2:21" x14ac:dyDescent="0.2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0"/>
      <c r="R88" s="150"/>
      <c r="S88" s="150"/>
      <c r="T88" s="150"/>
      <c r="U88" s="150"/>
    </row>
    <row r="89" spans="2:21" x14ac:dyDescent="0.2">
      <c r="B89" s="154"/>
      <c r="C89" s="155"/>
      <c r="D89" s="154"/>
      <c r="E89" s="154"/>
      <c r="F89" s="154"/>
      <c r="G89" s="154"/>
      <c r="H89" s="154"/>
      <c r="I89" s="154"/>
      <c r="J89" s="154"/>
      <c r="K89" s="154"/>
      <c r="L89" s="154"/>
      <c r="M89" s="155"/>
      <c r="N89" s="151"/>
      <c r="O89" s="151"/>
      <c r="P89" s="151"/>
      <c r="Q89" s="150"/>
      <c r="R89" s="150"/>
      <c r="S89" s="150"/>
      <c r="T89" s="150"/>
      <c r="U89" s="150"/>
    </row>
    <row r="90" spans="2:21" x14ac:dyDescent="0.2">
      <c r="B90" s="152" t="str">
        <f>IF(ISBLANK(C30),"(Mitarbeiter 16)",C30)</f>
        <v>(Mitarbeiter 16)</v>
      </c>
      <c r="C90" s="31"/>
      <c r="D90" s="152" t="str">
        <f>IF(ISBLANK(C31),"(Mitarbeiter 17)",C31)</f>
        <v>(Mitarbeiter 17)</v>
      </c>
      <c r="E90" s="31"/>
      <c r="F90" s="152"/>
      <c r="G90" s="31"/>
      <c r="H90" s="31"/>
      <c r="I90" s="152" t="str">
        <f>IF(ISBLANK(C32),"(Mitarbeiter 18)",C32)</f>
        <v>(Mitarbeiter 18)</v>
      </c>
      <c r="J90" s="31"/>
      <c r="K90" s="31"/>
      <c r="L90" s="152"/>
      <c r="M90" s="31"/>
      <c r="N90" s="152"/>
      <c r="O90" s="152" t="str">
        <f>IF(ISBLANK(C33),"(Mitarbeiter 19)",C33)</f>
        <v>(Mitarbeiter 19)</v>
      </c>
      <c r="P90" s="31"/>
      <c r="Q90" s="153"/>
      <c r="R90" s="153"/>
      <c r="T90" s="153"/>
      <c r="U90" s="153"/>
    </row>
    <row r="92" spans="2:21" x14ac:dyDescent="0.2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0"/>
      <c r="R92" s="150"/>
      <c r="S92" s="150"/>
      <c r="T92" s="150"/>
      <c r="U92" s="150"/>
    </row>
    <row r="93" spans="2:21" x14ac:dyDescent="0.2">
      <c r="B93" s="154"/>
      <c r="C93" s="155"/>
      <c r="D93" s="154"/>
      <c r="E93" s="154"/>
      <c r="F93" s="154"/>
      <c r="G93" s="154"/>
      <c r="H93" s="154"/>
      <c r="I93" s="154"/>
      <c r="J93" s="154"/>
      <c r="K93" s="154"/>
      <c r="L93" s="154"/>
      <c r="M93" s="155"/>
      <c r="N93" s="151"/>
      <c r="O93" s="151"/>
      <c r="P93" s="151"/>
      <c r="Q93" s="150"/>
      <c r="R93" s="150"/>
      <c r="S93" s="150"/>
      <c r="T93" s="150"/>
      <c r="U93" s="150"/>
    </row>
    <row r="94" spans="2:21" x14ac:dyDescent="0.2">
      <c r="B94" s="152" t="str">
        <f>IF(ISBLANK(C34),"(Mitarbeiter 20)",C34)</f>
        <v>(Mitarbeiter 20)</v>
      </c>
      <c r="C94" s="31"/>
      <c r="D94" s="152" t="str">
        <f>IF(ISBLANK(C35),"(Mitarbeiter 21)",C35)</f>
        <v>(Mitarbeiter 21)</v>
      </c>
      <c r="E94" s="31"/>
      <c r="F94" s="152"/>
      <c r="G94" s="31"/>
      <c r="H94" s="31"/>
      <c r="I94" s="152" t="str">
        <f>IF(ISBLANK(C36),"(Mitarbeiter 22)",C36)</f>
        <v>(Mitarbeiter 22)</v>
      </c>
      <c r="J94" s="31"/>
      <c r="K94" s="31"/>
      <c r="L94" s="152"/>
      <c r="M94" s="31"/>
      <c r="N94" s="152"/>
      <c r="O94" s="152" t="str">
        <f>IF(ISBLANK(C37),"(Mitarbeiter 23)",C37)</f>
        <v>(Mitarbeiter 23)</v>
      </c>
      <c r="P94" s="31"/>
      <c r="Q94" s="153"/>
      <c r="R94" s="153"/>
      <c r="T94" s="153"/>
      <c r="U94" s="153"/>
    </row>
  </sheetData>
  <sheetProtection algorithmName="SHA-512" hashValue="WBk+poOLQnTm4rekgTH6kVqyaBGZB4W4du86zApP5ker4HAjUst0QnNJvi+3iBTj+tl3h7k+TQzcy3d45nLK5g==" saltValue="esze91Oj/MtebYadTuOyQg==" spinCount="100000" sheet="1" objects="1" scenarios="1" selectLockedCells="1"/>
  <protectedRanges>
    <protectedRange sqref="Q2:U3 D5 J5 U5 E42:T64 E15:T37" name="Bereich1_1"/>
    <protectedRange sqref="C15:D37" name="Bereich1_1_1"/>
  </protectedRanges>
  <mergeCells count="22">
    <mergeCell ref="O69:U69"/>
    <mergeCell ref="O70:U70"/>
    <mergeCell ref="O71:U71"/>
    <mergeCell ref="Y12:AA24"/>
    <mergeCell ref="B39:C41"/>
    <mergeCell ref="D39:D41"/>
    <mergeCell ref="E39:T39"/>
    <mergeCell ref="U39:U41"/>
    <mergeCell ref="W39:W41"/>
    <mergeCell ref="B8:U8"/>
    <mergeCell ref="B9:U9"/>
    <mergeCell ref="B10:U10"/>
    <mergeCell ref="B12:C14"/>
    <mergeCell ref="D12:D14"/>
    <mergeCell ref="E12:T12"/>
    <mergeCell ref="U12:U14"/>
    <mergeCell ref="O2:P2"/>
    <mergeCell ref="Q2:U2"/>
    <mergeCell ref="L3:P3"/>
    <mergeCell ref="Q3:U3"/>
    <mergeCell ref="D5:E5"/>
    <mergeCell ref="J5:K5"/>
  </mergeCells>
  <conditionalFormatting sqref="E15:S37">
    <cfRule type="expression" dxfId="53" priority="16">
      <formula>E$14:S$14="So"</formula>
    </cfRule>
    <cfRule type="cellIs" dxfId="52" priority="18" operator="greaterThan">
      <formula>10</formula>
    </cfRule>
  </conditionalFormatting>
  <conditionalFormatting sqref="U42:U64">
    <cfRule type="cellIs" dxfId="51" priority="17" operator="greaterThanOrEqual">
      <formula>160</formula>
    </cfRule>
  </conditionalFormatting>
  <conditionalFormatting sqref="E42:T64">
    <cfRule type="expression" dxfId="50" priority="13">
      <formula>E$41:T$41="So"</formula>
    </cfRule>
    <cfRule type="cellIs" dxfId="49" priority="14" operator="greaterThan">
      <formula>10</formula>
    </cfRule>
  </conditionalFormatting>
  <conditionalFormatting sqref="R40:T41">
    <cfRule type="expression" dxfId="48" priority="11">
      <formula>DATE($J$5,MONTH(DATEVALUE($D$5&amp;"1")),R$40:T$40)&gt;EOMONTH(DATE($J$5,MONTH(DATEVALUE($D$5&amp;"1")),E$40),0)</formula>
    </cfRule>
  </conditionalFormatting>
  <conditionalFormatting sqref="O69">
    <cfRule type="expression" dxfId="47" priority="10">
      <formula>$O$69=8000</formula>
    </cfRule>
  </conditionalFormatting>
  <conditionalFormatting sqref="O69">
    <cfRule type="expression" dxfId="46" priority="8">
      <formula>$O$69="Bitte Jahr des Projektbeginns oben eingeben"</formula>
    </cfRule>
    <cfRule type="expression" dxfId="45" priority="9">
      <formula>$O$69=9000</formula>
    </cfRule>
  </conditionalFormatting>
  <conditionalFormatting sqref="O70">
    <cfRule type="expression" dxfId="44" priority="5">
      <formula>$O$70="Bitte Jahr des Projektbeginns oben eingeben"</formula>
    </cfRule>
    <cfRule type="expression" dxfId="43" priority="6">
      <formula>$O$70=7000</formula>
    </cfRule>
    <cfRule type="expression" dxfId="42" priority="7">
      <formula>$O$70=5800</formula>
    </cfRule>
  </conditionalFormatting>
  <conditionalFormatting sqref="O71">
    <cfRule type="expression" dxfId="41" priority="3">
      <formula>$O$71=5000</formula>
    </cfRule>
    <cfRule type="expression" dxfId="40" priority="4">
      <formula>$O$71=4000</formula>
    </cfRule>
  </conditionalFormatting>
  <conditionalFormatting sqref="O71">
    <cfRule type="expression" dxfId="39" priority="2">
      <formula>$O$71="Bitte Jahr des Projektbeginns oben eingeben"</formula>
    </cfRule>
  </conditionalFormatting>
  <conditionalFormatting sqref="R42:T64">
    <cfRule type="expression" dxfId="38" priority="1">
      <formula>DATE($J$5,MONTH(DATEVALUE($D$5&amp;"1")),R$40:T$40)&gt;EOMONTH(DATE($J$5,MONTH(DATEVALUE($D$5&amp;"1")),E$40),0)</formula>
    </cfRule>
  </conditionalFormatting>
  <dataValidations count="12">
    <dataValidation type="custom" allowBlank="1" showInputMessage="1" showErrorMessage="1" errorTitle="Maximale Arbeitszeit: 10h" error="Pro Tag und Mitarbeiter dürfen maximal 10h abgerechnet werden. Bitte geben Sie einen Wert zwischen 0,00 - 10,00 Stunden ein." sqref="T15:T37">
      <formula1>IF(AND(T15&lt;=10,(LEN(T15)&lt;=4)),TRUE,FALSE)</formula1>
    </dataValidation>
    <dataValidation type="list" showErrorMessage="1" errorTitle="Jahr des Projektbeginns" error="Bitte Jahr des Projektbeginns (z.B. 2016) angeben." sqref="U5">
      <formula1>"2010,2011,2012,2013,2014,2015,2016,2017,2018,2019,2020,2021,2022,2023,2024,2025,2026,2027,2028,2029,2030"</formula1>
    </dataValidation>
    <dataValidation type="whole" allowBlank="1" showErrorMessage="1" errorTitle="Gruppenauswahl vornehmen" error="Jeder Mitarbeiter muss einer Gruppe (1, 2 oder 3) zugeordnet werden." sqref="D56:D64 D43:D54 D15:D37">
      <formula1>1</formula1>
      <formula2>3</formula2>
    </dataValidation>
    <dataValidation type="list" allowBlank="1" showInputMessage="1" showErrorMessage="1" sqref="J5:K5">
      <formula1>"2020, 2021, 2022, 2023, 2024, 2025, 2026, 2027, 2028, 2029, 2030"</formula1>
    </dataValidation>
    <dataValidation type="list" allowBlank="1" showInputMessage="1" showErrorMessage="1" sqref="D5:E5">
      <formula1>"Januar, Februar, März, April, Mai, Juni, Juli, August, September, Oktober, November, Dezember"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4:S64 E42:S58">
      <formula1>IF(AND(E42&gt;=0,E42&lt;=10,LEN(E42)&lt;=4,(SUM($E15:$S15)+SUM($E42:$T42))&lt;=160),TRUE,FALSE)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T64 T42:T58">
      <formula1>IF(AND(T42&gt;=0,T42&lt;=10,LEN(T42)&lt;=4,(SUM($E15:$S15)+SUM($E42:$T42))&lt;=160),TRUE,FALSE)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15:R37">
      <formula1>IF(AND(E15&gt;=0,E15&lt;=10,LEN(E15)&lt;=4,(SUM($E15:$S15)+SUM($E42:$T42))&lt;=160),TRUE,FALSE)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S15:S37">
      <formula1>IF(AND(S15&gt;=0,S15&lt;=10,LEN(S15)&lt;=4,(SUM($E15:$S15)+SUM($E42:$T42))&lt;=160),TRUE,FALSE)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59:T59">
      <formula1>IF(AND(E59&gt;=0,E59&lt;=10,LEN(E59)&lt;=4,(SUM($E31:$S31)+SUM($E59:$T59))&lt;=160),TRUE,FALSE)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0:T60">
      <formula1>IF(AND(E60&gt;=0,E60&lt;=10,LEN(E60)&lt;=4,(SUM($E30:$S30)+SUM($E60:$T60))&lt;=160),TRUE,FALSE)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1:T63">
      <formula1>IF(AND(E61&gt;=0,E61&lt;=10,LEN(E61)&lt;=4,(SUM($E30:$S30)+SUM($E61:$T61))&lt;=160),TRUE,FALSE)</formula1>
    </dataValidation>
  </dataValidations>
  <pageMargins left="0.7" right="0.7" top="0.78740157499999996" bottom="0.78740157499999996" header="0.3" footer="0.3"/>
  <pageSetup paperSize="9" scale="5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4F6B3D49-F831-4666-87C2-FC18F7329D0C}">
            <xm:f>COUNTIF(feiertage!$D$2:$D$15,DATE($J$5,MONTH(DATEVALUE($D$5&amp;"1")),E$13:S$13))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E15:S37</xm:sqref>
        </x14:conditionalFormatting>
        <x14:conditionalFormatting xmlns:xm="http://schemas.microsoft.com/office/excel/2006/main">
          <x14:cfRule type="expression" priority="12" id="{0A72D160-0155-4CA3-BBDA-0D1C8C4F5C94}">
            <xm:f>COUNTIF(feiertage!$D$2:$D$15,DATE($J$5,MONTH(DATEVALUE($D$5&amp;"1")),E$40:T$40))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E42:T64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AB94"/>
  <sheetViews>
    <sheetView showGridLines="0" showRowColHeaders="0" topLeftCell="E1" zoomScaleNormal="100" workbookViewId="0">
      <selection activeCell="C15" sqref="C15"/>
    </sheetView>
  </sheetViews>
  <sheetFormatPr baseColWidth="10" defaultRowHeight="14.25" x14ac:dyDescent="0.2"/>
  <cols>
    <col min="1" max="1" width="2.42578125" style="1" customWidth="1"/>
    <col min="2" max="2" width="4.7109375" style="1" customWidth="1"/>
    <col min="3" max="3" width="29.28515625" style="1" customWidth="1"/>
    <col min="4" max="4" width="8.42578125" style="1" customWidth="1"/>
    <col min="5" max="20" width="5.42578125" style="1" customWidth="1"/>
    <col min="21" max="21" width="11.42578125" style="1" customWidth="1"/>
    <col min="22" max="22" width="2.7109375" style="1" customWidth="1"/>
    <col min="23" max="23" width="16.28515625" style="1" customWidth="1"/>
    <col min="24" max="24" width="2.42578125" style="1" customWidth="1"/>
    <col min="25" max="27" width="13" style="1" customWidth="1"/>
    <col min="28" max="16384" width="11.42578125" style="1"/>
  </cols>
  <sheetData>
    <row r="1" spans="2:27" ht="15" thickBot="1" x14ac:dyDescent="0.25">
      <c r="U1" s="188" t="s">
        <v>0</v>
      </c>
    </row>
    <row r="2" spans="2:27" ht="15.75" x14ac:dyDescent="0.2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6" t="s">
        <v>2</v>
      </c>
      <c r="P2" s="6"/>
      <c r="Q2" s="156" t="str">
        <f>IF(ISBLANK('Stundennachweis 1. Monat'!Q2),"",'Stundennachweis 1. Monat'!Q2)</f>
        <v/>
      </c>
      <c r="R2" s="156"/>
      <c r="S2" s="156"/>
      <c r="T2" s="156"/>
      <c r="U2" s="157"/>
    </row>
    <row r="3" spans="2:27" ht="15.75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1" t="s">
        <v>3</v>
      </c>
      <c r="M3" s="11"/>
      <c r="N3" s="11"/>
      <c r="O3" s="11"/>
      <c r="P3" s="11"/>
      <c r="Q3" s="158" t="str">
        <f>IF(ISBLANK('Stundennachweis 1. Monat'!Q3),"",'Stundennachweis 1. Monat'!Q3)</f>
        <v/>
      </c>
      <c r="R3" s="158"/>
      <c r="S3" s="158"/>
      <c r="T3" s="158"/>
      <c r="U3" s="159"/>
    </row>
    <row r="4" spans="2:27" ht="15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4"/>
      <c r="S4" s="10"/>
      <c r="T4" s="10"/>
      <c r="U4" s="15"/>
    </row>
    <row r="5" spans="2:27" ht="16.5" thickBot="1" x14ac:dyDescent="0.3">
      <c r="B5" s="16" t="s">
        <v>4</v>
      </c>
      <c r="C5" s="17"/>
      <c r="D5" s="18"/>
      <c r="E5" s="18"/>
      <c r="F5" s="17"/>
      <c r="G5" s="19" t="s">
        <v>5</v>
      </c>
      <c r="H5" s="17"/>
      <c r="I5" s="20"/>
      <c r="J5" s="21"/>
      <c r="K5" s="22"/>
      <c r="L5" s="17"/>
      <c r="M5" s="17"/>
      <c r="N5" s="17"/>
      <c r="O5" s="23" t="s">
        <v>6</v>
      </c>
      <c r="P5" s="19"/>
      <c r="Q5" s="24"/>
      <c r="R5" s="24"/>
      <c r="S5" s="17"/>
      <c r="T5" s="17"/>
      <c r="U5" s="160" t="str">
        <f>IF(ISBLANK('Stundennachweis 1. Monat'!U5),"",'Stundennachweis 1. Monat'!U5)</f>
        <v/>
      </c>
    </row>
    <row r="6" spans="2:27" x14ac:dyDescent="0.2">
      <c r="W6" s="26"/>
      <c r="X6" s="26"/>
    </row>
    <row r="7" spans="2:27" s="31" customFormat="1" ht="12.75" x14ac:dyDescent="0.2">
      <c r="B7" s="27" t="s">
        <v>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  <c r="S7" s="28"/>
      <c r="T7" s="28"/>
      <c r="U7" s="30"/>
      <c r="V7" s="29"/>
    </row>
    <row r="8" spans="2:27" s="31" customFormat="1" ht="12.75" x14ac:dyDescent="0.2">
      <c r="B8" s="32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29"/>
    </row>
    <row r="9" spans="2:27" s="31" customFormat="1" ht="27.75" customHeight="1" x14ac:dyDescent="0.2">
      <c r="B9" s="33" t="s">
        <v>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29"/>
    </row>
    <row r="10" spans="2:27" s="31" customFormat="1" ht="39.75" customHeight="1" x14ac:dyDescent="0.2">
      <c r="B10" s="33" t="s">
        <v>10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29"/>
    </row>
    <row r="11" spans="2:27" ht="15" thickBot="1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14"/>
    </row>
    <row r="12" spans="2:27" ht="15.75" customHeight="1" thickTop="1" x14ac:dyDescent="0.2">
      <c r="B12" s="35" t="s">
        <v>11</v>
      </c>
      <c r="C12" s="36"/>
      <c r="D12" s="37" t="s">
        <v>12</v>
      </c>
      <c r="E12" s="38" t="s">
        <v>13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41" t="s">
        <v>14</v>
      </c>
      <c r="Y12" s="42" t="s">
        <v>15</v>
      </c>
      <c r="Z12" s="43"/>
      <c r="AA12" s="44"/>
    </row>
    <row r="13" spans="2:27" x14ac:dyDescent="0.2">
      <c r="B13" s="45"/>
      <c r="C13" s="46"/>
      <c r="D13" s="47"/>
      <c r="E13" s="48">
        <v>1</v>
      </c>
      <c r="F13" s="49">
        <v>2</v>
      </c>
      <c r="G13" s="49">
        <v>3</v>
      </c>
      <c r="H13" s="49">
        <v>4</v>
      </c>
      <c r="I13" s="49">
        <v>5</v>
      </c>
      <c r="J13" s="49">
        <v>6</v>
      </c>
      <c r="K13" s="49">
        <v>7</v>
      </c>
      <c r="L13" s="49">
        <v>8</v>
      </c>
      <c r="M13" s="49">
        <v>9</v>
      </c>
      <c r="N13" s="49">
        <v>10</v>
      </c>
      <c r="O13" s="49">
        <v>11</v>
      </c>
      <c r="P13" s="49">
        <v>12</v>
      </c>
      <c r="Q13" s="49">
        <v>13</v>
      </c>
      <c r="R13" s="49">
        <v>14</v>
      </c>
      <c r="S13" s="49">
        <v>15</v>
      </c>
      <c r="T13" s="50"/>
      <c r="U13" s="51"/>
      <c r="Y13" s="52"/>
      <c r="Z13" s="53"/>
      <c r="AA13" s="54"/>
    </row>
    <row r="14" spans="2:27" ht="15" thickBot="1" x14ac:dyDescent="0.25">
      <c r="B14" s="55"/>
      <c r="C14" s="56"/>
      <c r="D14" s="57"/>
      <c r="E14" s="58" t="str">
        <f>IF(OR(ISBLANK($D$5),ISBLANK($J$5)),"",TEXT(DATE($J$5,MONTH(DATEVALUE($D$5&amp;"1")),E13),"TTT"))</f>
        <v/>
      </c>
      <c r="F14" s="59" t="str">
        <f t="shared" ref="F14:S14" si="0">IF(OR(ISBLANK($D$5),ISBLANK($J$5)),"",TEXT(DATE($J$5,MONTH(DATEVALUE($D$5&amp;"1")),F13),"TTT"))</f>
        <v/>
      </c>
      <c r="G14" s="59" t="str">
        <f t="shared" si="0"/>
        <v/>
      </c>
      <c r="H14" s="60" t="str">
        <f t="shared" si="0"/>
        <v/>
      </c>
      <c r="I14" s="61" t="str">
        <f t="shared" si="0"/>
        <v/>
      </c>
      <c r="J14" s="61" t="str">
        <f t="shared" si="0"/>
        <v/>
      </c>
      <c r="K14" s="61" t="str">
        <f t="shared" si="0"/>
        <v/>
      </c>
      <c r="L14" s="61" t="str">
        <f t="shared" si="0"/>
        <v/>
      </c>
      <c r="M14" s="61" t="str">
        <f t="shared" si="0"/>
        <v/>
      </c>
      <c r="N14" s="61" t="str">
        <f t="shared" si="0"/>
        <v/>
      </c>
      <c r="O14" s="59" t="str">
        <f t="shared" si="0"/>
        <v/>
      </c>
      <c r="P14" s="59" t="str">
        <f t="shared" si="0"/>
        <v/>
      </c>
      <c r="Q14" s="60" t="str">
        <f t="shared" si="0"/>
        <v/>
      </c>
      <c r="R14" s="61" t="str">
        <f t="shared" si="0"/>
        <v/>
      </c>
      <c r="S14" s="59" t="str">
        <f t="shared" si="0"/>
        <v/>
      </c>
      <c r="T14" s="62"/>
      <c r="U14" s="63"/>
      <c r="Y14" s="52"/>
      <c r="Z14" s="53"/>
      <c r="AA14" s="54"/>
    </row>
    <row r="15" spans="2:27" ht="15" thickTop="1" x14ac:dyDescent="0.2">
      <c r="B15" s="64">
        <v>1</v>
      </c>
      <c r="C15" s="65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69" t="str">
        <f>IF(SUM(E15:T15)&gt;0,MIN(160,SUM(E15:T15)),"")</f>
        <v/>
      </c>
      <c r="Y15" s="52"/>
      <c r="Z15" s="53"/>
      <c r="AA15" s="54"/>
    </row>
    <row r="16" spans="2:27" x14ac:dyDescent="0.2">
      <c r="B16" s="70">
        <v>2</v>
      </c>
      <c r="C16" s="71"/>
      <c r="D16" s="72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73"/>
      <c r="U16" s="74" t="str">
        <f t="shared" ref="U16:U37" si="1">IF(SUM(E16:T16)&gt;0,MIN(160,SUM(E16:T16)),"")</f>
        <v/>
      </c>
      <c r="Y16" s="52"/>
      <c r="Z16" s="53"/>
      <c r="AA16" s="54"/>
    </row>
    <row r="17" spans="2:28" x14ac:dyDescent="0.2">
      <c r="B17" s="75">
        <v>3</v>
      </c>
      <c r="C17" s="71"/>
      <c r="D17" s="72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73"/>
      <c r="U17" s="74" t="str">
        <f t="shared" si="1"/>
        <v/>
      </c>
      <c r="Y17" s="52"/>
      <c r="Z17" s="53"/>
      <c r="AA17" s="54"/>
    </row>
    <row r="18" spans="2:28" x14ac:dyDescent="0.2">
      <c r="B18" s="76">
        <v>4</v>
      </c>
      <c r="C18" s="71"/>
      <c r="D18" s="72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73"/>
      <c r="U18" s="74" t="str">
        <f t="shared" si="1"/>
        <v/>
      </c>
      <c r="Y18" s="52"/>
      <c r="Z18" s="53"/>
      <c r="AA18" s="54"/>
    </row>
    <row r="19" spans="2:28" x14ac:dyDescent="0.2">
      <c r="B19" s="70">
        <v>5</v>
      </c>
      <c r="C19" s="71"/>
      <c r="D19" s="72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73"/>
      <c r="U19" s="74" t="str">
        <f t="shared" si="1"/>
        <v/>
      </c>
      <c r="W19" s="26"/>
      <c r="X19" s="26"/>
      <c r="Y19" s="52"/>
      <c r="Z19" s="53"/>
      <c r="AA19" s="54"/>
    </row>
    <row r="20" spans="2:28" x14ac:dyDescent="0.2">
      <c r="B20" s="76">
        <v>6</v>
      </c>
      <c r="C20" s="71"/>
      <c r="D20" s="72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73"/>
      <c r="U20" s="74" t="str">
        <f t="shared" si="1"/>
        <v/>
      </c>
      <c r="Y20" s="52"/>
      <c r="Z20" s="53"/>
      <c r="AA20" s="54"/>
    </row>
    <row r="21" spans="2:28" x14ac:dyDescent="0.2">
      <c r="B21" s="76">
        <v>7</v>
      </c>
      <c r="C21" s="71"/>
      <c r="D21" s="72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73"/>
      <c r="U21" s="74" t="str">
        <f t="shared" si="1"/>
        <v/>
      </c>
      <c r="Y21" s="52"/>
      <c r="Z21" s="53"/>
      <c r="AA21" s="54"/>
    </row>
    <row r="22" spans="2:28" x14ac:dyDescent="0.2">
      <c r="B22" s="70">
        <v>8</v>
      </c>
      <c r="C22" s="71"/>
      <c r="D22" s="72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3"/>
      <c r="U22" s="74" t="str">
        <f t="shared" si="1"/>
        <v/>
      </c>
      <c r="Y22" s="52"/>
      <c r="Z22" s="53"/>
      <c r="AA22" s="54"/>
      <c r="AB22" s="14"/>
    </row>
    <row r="23" spans="2:28" x14ac:dyDescent="0.2">
      <c r="B23" s="75">
        <v>9</v>
      </c>
      <c r="C23" s="71"/>
      <c r="D23" s="72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73"/>
      <c r="U23" s="74" t="str">
        <f t="shared" si="1"/>
        <v/>
      </c>
      <c r="Y23" s="52"/>
      <c r="Z23" s="53"/>
      <c r="AA23" s="54"/>
    </row>
    <row r="24" spans="2:28" x14ac:dyDescent="0.2">
      <c r="B24" s="75">
        <v>10</v>
      </c>
      <c r="C24" s="71"/>
      <c r="D24" s="72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3"/>
      <c r="U24" s="74" t="str">
        <f t="shared" si="1"/>
        <v/>
      </c>
      <c r="Y24" s="79"/>
      <c r="Z24" s="80"/>
      <c r="AA24" s="81"/>
    </row>
    <row r="25" spans="2:28" x14ac:dyDescent="0.2">
      <c r="B25" s="75">
        <v>11</v>
      </c>
      <c r="C25" s="71"/>
      <c r="D25" s="72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73"/>
      <c r="U25" s="74" t="str">
        <f t="shared" si="1"/>
        <v/>
      </c>
    </row>
    <row r="26" spans="2:28" x14ac:dyDescent="0.2">
      <c r="B26" s="75">
        <v>12</v>
      </c>
      <c r="C26" s="71"/>
      <c r="D26" s="72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73"/>
      <c r="U26" s="74" t="str">
        <f t="shared" si="1"/>
        <v/>
      </c>
    </row>
    <row r="27" spans="2:28" x14ac:dyDescent="0.2">
      <c r="B27" s="75">
        <v>13</v>
      </c>
      <c r="C27" s="71"/>
      <c r="D27" s="72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73"/>
      <c r="U27" s="74" t="str">
        <f t="shared" si="1"/>
        <v/>
      </c>
    </row>
    <row r="28" spans="2:28" x14ac:dyDescent="0.2">
      <c r="B28" s="76">
        <v>14</v>
      </c>
      <c r="C28" s="71"/>
      <c r="D28" s="72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73"/>
      <c r="U28" s="74" t="str">
        <f t="shared" si="1"/>
        <v/>
      </c>
    </row>
    <row r="29" spans="2:28" x14ac:dyDescent="0.2">
      <c r="B29" s="76">
        <v>15</v>
      </c>
      <c r="C29" s="71"/>
      <c r="D29" s="72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84"/>
      <c r="U29" s="85" t="str">
        <f t="shared" si="1"/>
        <v/>
      </c>
    </row>
    <row r="30" spans="2:28" x14ac:dyDescent="0.2">
      <c r="B30" s="64">
        <v>16</v>
      </c>
      <c r="C30" s="71"/>
      <c r="D30" s="7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86"/>
      <c r="U30" s="74" t="str">
        <f t="shared" si="1"/>
        <v/>
      </c>
      <c r="W30" s="87"/>
      <c r="X30" s="87"/>
    </row>
    <row r="31" spans="2:28" x14ac:dyDescent="0.2">
      <c r="B31" s="76">
        <v>17</v>
      </c>
      <c r="C31" s="71"/>
      <c r="D31" s="72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84"/>
      <c r="U31" s="85" t="str">
        <f t="shared" si="1"/>
        <v/>
      </c>
    </row>
    <row r="32" spans="2:28" x14ac:dyDescent="0.2">
      <c r="B32" s="64">
        <v>18</v>
      </c>
      <c r="C32" s="71"/>
      <c r="D32" s="72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84"/>
      <c r="U32" s="85" t="str">
        <f t="shared" si="1"/>
        <v/>
      </c>
    </row>
    <row r="33" spans="1:27" x14ac:dyDescent="0.2">
      <c r="B33" s="76">
        <v>19</v>
      </c>
      <c r="C33" s="71"/>
      <c r="D33" s="72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84"/>
      <c r="U33" s="85" t="str">
        <f t="shared" si="1"/>
        <v/>
      </c>
    </row>
    <row r="34" spans="1:27" x14ac:dyDescent="0.2">
      <c r="B34" s="64">
        <v>20</v>
      </c>
      <c r="C34" s="71"/>
      <c r="D34" s="72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84"/>
      <c r="U34" s="85" t="str">
        <f t="shared" si="1"/>
        <v/>
      </c>
    </row>
    <row r="35" spans="1:27" x14ac:dyDescent="0.2">
      <c r="B35" s="76">
        <v>21</v>
      </c>
      <c r="C35" s="71"/>
      <c r="D35" s="72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84"/>
      <c r="U35" s="85" t="str">
        <f t="shared" si="1"/>
        <v/>
      </c>
    </row>
    <row r="36" spans="1:27" x14ac:dyDescent="0.2">
      <c r="B36" s="64">
        <v>22</v>
      </c>
      <c r="C36" s="71"/>
      <c r="D36" s="72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84"/>
      <c r="U36" s="85" t="str">
        <f t="shared" si="1"/>
        <v/>
      </c>
    </row>
    <row r="37" spans="1:27" ht="15" thickBot="1" x14ac:dyDescent="0.25">
      <c r="B37" s="88">
        <v>23</v>
      </c>
      <c r="C37" s="161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2"/>
      <c r="U37" s="93" t="str">
        <f t="shared" si="1"/>
        <v/>
      </c>
    </row>
    <row r="38" spans="1:27" ht="15.75" thickTop="1" thickBot="1" x14ac:dyDescent="0.25"/>
    <row r="39" spans="1:27" ht="15.75" customHeight="1" thickTop="1" x14ac:dyDescent="0.2">
      <c r="A39" s="94"/>
      <c r="B39" s="35" t="str">
        <f>B12</f>
        <v>Name</v>
      </c>
      <c r="C39" s="36"/>
      <c r="D39" s="95" t="str">
        <f>D12</f>
        <v>Gruppe</v>
      </c>
      <c r="E39" s="38" t="s">
        <v>13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96" t="s">
        <v>16</v>
      </c>
      <c r="W39" s="97" t="s">
        <v>17</v>
      </c>
      <c r="X39" s="98"/>
    </row>
    <row r="40" spans="1:27" ht="16.5" customHeight="1" x14ac:dyDescent="0.2">
      <c r="A40" s="94"/>
      <c r="B40" s="45"/>
      <c r="C40" s="46"/>
      <c r="D40" s="99"/>
      <c r="E40" s="100">
        <v>16</v>
      </c>
      <c r="F40" s="101">
        <v>17</v>
      </c>
      <c r="G40" s="101">
        <v>18</v>
      </c>
      <c r="H40" s="101">
        <v>19</v>
      </c>
      <c r="I40" s="101">
        <v>20</v>
      </c>
      <c r="J40" s="101">
        <v>21</v>
      </c>
      <c r="K40" s="101">
        <v>22</v>
      </c>
      <c r="L40" s="101">
        <v>23</v>
      </c>
      <c r="M40" s="101">
        <v>24</v>
      </c>
      <c r="N40" s="101">
        <v>25</v>
      </c>
      <c r="O40" s="101">
        <v>26</v>
      </c>
      <c r="P40" s="101">
        <v>27</v>
      </c>
      <c r="Q40" s="101">
        <v>28</v>
      </c>
      <c r="R40" s="101">
        <v>29</v>
      </c>
      <c r="S40" s="101">
        <v>30</v>
      </c>
      <c r="T40" s="102">
        <v>31</v>
      </c>
      <c r="U40" s="103"/>
      <c r="V40" s="31"/>
      <c r="W40" s="97"/>
      <c r="X40" s="98"/>
    </row>
    <row r="41" spans="1:27" ht="16.5" customHeight="1" thickBot="1" x14ac:dyDescent="0.25">
      <c r="A41" s="94"/>
      <c r="B41" s="55"/>
      <c r="C41" s="56"/>
      <c r="D41" s="104"/>
      <c r="E41" s="105" t="str">
        <f>IF(OR(ISBLANK($D$5),ISBLANK($J$5)),"",TEXT(DATE($J$5,MONTH(DATEVALUE($D$5&amp;"1")),E40),"TTT"))</f>
        <v/>
      </c>
      <c r="F41" s="106" t="str">
        <f t="shared" ref="F41:T41" si="2">IF(OR(ISBLANK($D$5),ISBLANK($J$5)),"",TEXT(DATE($J$5,MONTH(DATEVALUE($D$5&amp;"1")),F40),"TTT"))</f>
        <v/>
      </c>
      <c r="G41" s="107" t="str">
        <f t="shared" si="2"/>
        <v/>
      </c>
      <c r="H41" s="108" t="str">
        <f t="shared" si="2"/>
        <v/>
      </c>
      <c r="I41" s="106" t="str">
        <f t="shared" si="2"/>
        <v/>
      </c>
      <c r="J41" s="106" t="str">
        <f t="shared" si="2"/>
        <v/>
      </c>
      <c r="K41" s="106" t="str">
        <f t="shared" si="2"/>
        <v/>
      </c>
      <c r="L41" s="107" t="str">
        <f t="shared" si="2"/>
        <v/>
      </c>
      <c r="M41" s="108" t="str">
        <f t="shared" si="2"/>
        <v/>
      </c>
      <c r="N41" s="108" t="str">
        <f t="shared" si="2"/>
        <v/>
      </c>
      <c r="O41" s="108" t="str">
        <f t="shared" si="2"/>
        <v/>
      </c>
      <c r="P41" s="108" t="str">
        <f t="shared" si="2"/>
        <v/>
      </c>
      <c r="Q41" s="108" t="str">
        <f t="shared" si="2"/>
        <v/>
      </c>
      <c r="R41" s="106" t="str">
        <f t="shared" si="2"/>
        <v/>
      </c>
      <c r="S41" s="107" t="str">
        <f t="shared" si="2"/>
        <v/>
      </c>
      <c r="T41" s="108" t="str">
        <f t="shared" si="2"/>
        <v/>
      </c>
      <c r="U41" s="109"/>
      <c r="V41" s="31"/>
      <c r="W41" s="97"/>
      <c r="X41" s="98"/>
    </row>
    <row r="42" spans="1:27" ht="15" thickTop="1" x14ac:dyDescent="0.2">
      <c r="B42" s="110">
        <f>B15</f>
        <v>1</v>
      </c>
      <c r="C42" s="111" t="str">
        <f t="shared" ref="C42:D57" si="3">IF(ISBLANK(C15),"",C15)</f>
        <v/>
      </c>
      <c r="D42" s="111" t="str">
        <f t="shared" si="3"/>
        <v/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74" t="str">
        <f t="shared" ref="U42:U64" si="4">IF(SUM(E42:T42,U15)&gt;0,MIN(160,SUM(E42:T42,U15)),"")</f>
        <v/>
      </c>
      <c r="V42" s="31"/>
      <c r="W42" s="112" t="str">
        <f>IF(U42="","",IF(ISBLANK(D15),"Bitte Gruppe 1-2-3 eingeben! Siehe Fußzeile",IF($U$5="","Bitte Jahr des Projektbeginns eingeben",U42*VLOOKUP(D15,N$69:U$71,2,1)/160)))</f>
        <v/>
      </c>
      <c r="X42" s="113"/>
      <c r="AA42" s="114"/>
    </row>
    <row r="43" spans="1:27" ht="15.75" customHeight="1" x14ac:dyDescent="0.2">
      <c r="B43" s="75">
        <f>B16</f>
        <v>2</v>
      </c>
      <c r="C43" s="115" t="str">
        <f t="shared" si="3"/>
        <v/>
      </c>
      <c r="D43" s="76" t="str">
        <f t="shared" si="3"/>
        <v/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74" t="str">
        <f t="shared" si="4"/>
        <v/>
      </c>
      <c r="V43" s="31"/>
      <c r="W43" s="112" t="str">
        <f t="shared" ref="W43:W64" si="5">IF(U43="","",IF(ISBLANK(D16),"Bitte Gruppe 1-2-3 eingeben! Siehe Fußzeile",IF($U$5="","Bitte Jahr des Projektbeginns eingeben",U43*VLOOKUP(D16,N$69:U$71,2,1)/160)))</f>
        <v/>
      </c>
      <c r="X43" s="113"/>
    </row>
    <row r="44" spans="1:27" x14ac:dyDescent="0.2">
      <c r="B44" s="75">
        <f>B17</f>
        <v>3</v>
      </c>
      <c r="C44" s="115" t="str">
        <f t="shared" si="3"/>
        <v/>
      </c>
      <c r="D44" s="70" t="str">
        <f t="shared" si="3"/>
        <v/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74" t="str">
        <f t="shared" si="4"/>
        <v/>
      </c>
      <c r="V44" s="31"/>
      <c r="W44" s="112" t="str">
        <f t="shared" si="5"/>
        <v/>
      </c>
      <c r="X44" s="116"/>
    </row>
    <row r="45" spans="1:27" x14ac:dyDescent="0.2">
      <c r="B45" s="75">
        <f>B18</f>
        <v>4</v>
      </c>
      <c r="C45" s="117" t="str">
        <f t="shared" si="3"/>
        <v/>
      </c>
      <c r="D45" s="76" t="str">
        <f t="shared" si="3"/>
        <v/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74" t="str">
        <f t="shared" si="4"/>
        <v/>
      </c>
      <c r="V45" s="31"/>
      <c r="W45" s="112" t="str">
        <f t="shared" si="5"/>
        <v/>
      </c>
      <c r="X45" s="113"/>
    </row>
    <row r="46" spans="1:27" x14ac:dyDescent="0.2">
      <c r="B46" s="76">
        <f>B19</f>
        <v>5</v>
      </c>
      <c r="C46" s="117" t="str">
        <f t="shared" si="3"/>
        <v/>
      </c>
      <c r="D46" s="76" t="str">
        <f t="shared" si="3"/>
        <v/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74" t="str">
        <f t="shared" si="4"/>
        <v/>
      </c>
      <c r="V46" s="31"/>
      <c r="W46" s="112" t="str">
        <f t="shared" si="5"/>
        <v/>
      </c>
      <c r="X46" s="113"/>
    </row>
    <row r="47" spans="1:27" x14ac:dyDescent="0.2">
      <c r="B47" s="70">
        <v>6</v>
      </c>
      <c r="C47" s="117" t="str">
        <f t="shared" si="3"/>
        <v/>
      </c>
      <c r="D47" s="64" t="str">
        <f t="shared" si="3"/>
        <v/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74" t="str">
        <f t="shared" si="4"/>
        <v/>
      </c>
      <c r="V47" s="31"/>
      <c r="W47" s="112" t="str">
        <f t="shared" si="5"/>
        <v/>
      </c>
      <c r="X47" s="113"/>
    </row>
    <row r="48" spans="1:27" x14ac:dyDescent="0.2">
      <c r="B48" s="76">
        <v>7</v>
      </c>
      <c r="C48" s="117" t="str">
        <f t="shared" si="3"/>
        <v/>
      </c>
      <c r="D48" s="64" t="str">
        <f t="shared" si="3"/>
        <v/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74" t="str">
        <f t="shared" si="4"/>
        <v/>
      </c>
      <c r="V48" s="31"/>
      <c r="W48" s="112" t="str">
        <f t="shared" si="5"/>
        <v/>
      </c>
      <c r="X48" s="113"/>
    </row>
    <row r="49" spans="2:24" x14ac:dyDescent="0.2">
      <c r="B49" s="70">
        <v>8</v>
      </c>
      <c r="C49" s="117" t="str">
        <f t="shared" si="3"/>
        <v/>
      </c>
      <c r="D49" s="64" t="str">
        <f t="shared" si="3"/>
        <v/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74" t="str">
        <f t="shared" si="4"/>
        <v/>
      </c>
      <c r="V49" s="31"/>
      <c r="W49" s="112" t="str">
        <f t="shared" si="5"/>
        <v/>
      </c>
      <c r="X49" s="116"/>
    </row>
    <row r="50" spans="2:24" x14ac:dyDescent="0.2">
      <c r="B50" s="75">
        <f>B23</f>
        <v>9</v>
      </c>
      <c r="C50" s="118" t="str">
        <f t="shared" si="3"/>
        <v/>
      </c>
      <c r="D50" s="64" t="str">
        <f t="shared" si="3"/>
        <v/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74" t="str">
        <f t="shared" si="4"/>
        <v/>
      </c>
      <c r="V50" s="31"/>
      <c r="W50" s="112" t="str">
        <f t="shared" si="5"/>
        <v/>
      </c>
      <c r="X50" s="113"/>
    </row>
    <row r="51" spans="2:24" x14ac:dyDescent="0.2">
      <c r="B51" s="76">
        <f>B24</f>
        <v>10</v>
      </c>
      <c r="C51" s="117" t="str">
        <f t="shared" si="3"/>
        <v/>
      </c>
      <c r="D51" s="64" t="str">
        <f t="shared" si="3"/>
        <v/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74" t="str">
        <f t="shared" si="4"/>
        <v/>
      </c>
      <c r="V51" s="31"/>
      <c r="W51" s="112" t="str">
        <f t="shared" si="5"/>
        <v/>
      </c>
      <c r="X51" s="113"/>
    </row>
    <row r="52" spans="2:24" x14ac:dyDescent="0.2">
      <c r="B52" s="70">
        <v>11</v>
      </c>
      <c r="C52" s="117" t="str">
        <f t="shared" si="3"/>
        <v/>
      </c>
      <c r="D52" s="64" t="str">
        <f t="shared" si="3"/>
        <v/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74" t="str">
        <f t="shared" si="4"/>
        <v/>
      </c>
      <c r="V52" s="31"/>
      <c r="W52" s="112" t="str">
        <f t="shared" si="5"/>
        <v/>
      </c>
      <c r="X52" s="113"/>
    </row>
    <row r="53" spans="2:24" x14ac:dyDescent="0.2">
      <c r="B53" s="75">
        <v>12</v>
      </c>
      <c r="C53" s="118" t="str">
        <f t="shared" si="3"/>
        <v/>
      </c>
      <c r="D53" s="76" t="str">
        <f t="shared" si="3"/>
        <v/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74" t="str">
        <f t="shared" si="4"/>
        <v/>
      </c>
      <c r="V53" s="31"/>
      <c r="W53" s="112" t="str">
        <f t="shared" si="5"/>
        <v/>
      </c>
      <c r="X53" s="113"/>
    </row>
    <row r="54" spans="2:24" x14ac:dyDescent="0.2">
      <c r="B54" s="75">
        <v>13</v>
      </c>
      <c r="C54" s="117" t="str">
        <f t="shared" si="3"/>
        <v/>
      </c>
      <c r="D54" s="70" t="str">
        <f t="shared" si="3"/>
        <v/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74" t="str">
        <f t="shared" si="4"/>
        <v/>
      </c>
      <c r="V54" s="31"/>
      <c r="W54" s="112" t="str">
        <f t="shared" si="5"/>
        <v/>
      </c>
      <c r="X54" s="113"/>
    </row>
    <row r="55" spans="2:24" x14ac:dyDescent="0.2">
      <c r="B55" s="76">
        <v>14</v>
      </c>
      <c r="C55" s="118" t="str">
        <f t="shared" si="3"/>
        <v/>
      </c>
      <c r="D55" s="76" t="str">
        <f t="shared" si="3"/>
        <v/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74" t="str">
        <f t="shared" si="4"/>
        <v/>
      </c>
      <c r="V55" s="31"/>
      <c r="W55" s="112" t="str">
        <f t="shared" si="5"/>
        <v/>
      </c>
      <c r="X55" s="116"/>
    </row>
    <row r="56" spans="2:24" x14ac:dyDescent="0.2">
      <c r="B56" s="76">
        <v>15</v>
      </c>
      <c r="C56" s="117" t="str">
        <f t="shared" si="3"/>
        <v/>
      </c>
      <c r="D56" s="76" t="str">
        <f t="shared" si="3"/>
        <v/>
      </c>
      <c r="E56" s="119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85" t="str">
        <f t="shared" si="4"/>
        <v/>
      </c>
      <c r="V56" s="31"/>
      <c r="W56" s="112" t="str">
        <f t="shared" si="5"/>
        <v/>
      </c>
      <c r="X56" s="113"/>
    </row>
    <row r="57" spans="2:24" x14ac:dyDescent="0.2">
      <c r="B57" s="76">
        <v>16</v>
      </c>
      <c r="C57" s="117" t="str">
        <f t="shared" si="3"/>
        <v/>
      </c>
      <c r="D57" s="76" t="str">
        <f t="shared" si="3"/>
        <v/>
      </c>
      <c r="E57" s="119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85" t="str">
        <f t="shared" si="4"/>
        <v/>
      </c>
      <c r="V57" s="31"/>
      <c r="W57" s="112" t="str">
        <f t="shared" si="5"/>
        <v/>
      </c>
    </row>
    <row r="58" spans="2:24" x14ac:dyDescent="0.2">
      <c r="B58" s="76">
        <v>17</v>
      </c>
      <c r="C58" s="117" t="str">
        <f t="shared" ref="C58:D64" si="6">IF(ISBLANK(C31),"",C31)</f>
        <v/>
      </c>
      <c r="D58" s="76" t="str">
        <f t="shared" si="6"/>
        <v/>
      </c>
      <c r="E58" s="119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85" t="str">
        <f t="shared" si="4"/>
        <v/>
      </c>
      <c r="V58" s="31"/>
      <c r="W58" s="112" t="str">
        <f t="shared" si="5"/>
        <v/>
      </c>
    </row>
    <row r="59" spans="2:24" x14ac:dyDescent="0.2">
      <c r="B59" s="76">
        <v>18</v>
      </c>
      <c r="C59" s="117" t="str">
        <f t="shared" si="6"/>
        <v/>
      </c>
      <c r="D59" s="76" t="str">
        <f t="shared" si="6"/>
        <v/>
      </c>
      <c r="E59" s="119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85" t="str">
        <f t="shared" si="4"/>
        <v/>
      </c>
      <c r="V59" s="31"/>
      <c r="W59" s="112" t="str">
        <f t="shared" si="5"/>
        <v/>
      </c>
    </row>
    <row r="60" spans="2:24" x14ac:dyDescent="0.2">
      <c r="B60" s="76">
        <v>19</v>
      </c>
      <c r="C60" s="117" t="str">
        <f t="shared" si="6"/>
        <v/>
      </c>
      <c r="D60" s="76" t="str">
        <f t="shared" si="6"/>
        <v/>
      </c>
      <c r="E60" s="119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85" t="str">
        <f t="shared" si="4"/>
        <v/>
      </c>
      <c r="V60" s="31"/>
      <c r="W60" s="112" t="str">
        <f t="shared" si="5"/>
        <v/>
      </c>
    </row>
    <row r="61" spans="2:24" x14ac:dyDescent="0.2">
      <c r="B61" s="76">
        <v>20</v>
      </c>
      <c r="C61" s="117" t="str">
        <f t="shared" si="6"/>
        <v/>
      </c>
      <c r="D61" s="76" t="str">
        <f t="shared" si="6"/>
        <v/>
      </c>
      <c r="E61" s="119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85" t="str">
        <f t="shared" si="4"/>
        <v/>
      </c>
      <c r="V61" s="31"/>
      <c r="W61" s="112" t="str">
        <f t="shared" si="5"/>
        <v/>
      </c>
    </row>
    <row r="62" spans="2:24" x14ac:dyDescent="0.2">
      <c r="B62" s="76">
        <v>21</v>
      </c>
      <c r="C62" s="117" t="str">
        <f t="shared" si="6"/>
        <v/>
      </c>
      <c r="D62" s="76" t="str">
        <f t="shared" si="6"/>
        <v/>
      </c>
      <c r="E62" s="119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85" t="str">
        <f t="shared" si="4"/>
        <v/>
      </c>
      <c r="V62" s="31"/>
      <c r="W62" s="112" t="str">
        <f t="shared" si="5"/>
        <v/>
      </c>
    </row>
    <row r="63" spans="2:24" x14ac:dyDescent="0.2">
      <c r="B63" s="76">
        <v>22</v>
      </c>
      <c r="C63" s="117" t="str">
        <f t="shared" si="6"/>
        <v/>
      </c>
      <c r="D63" s="76" t="str">
        <f t="shared" si="6"/>
        <v/>
      </c>
      <c r="E63" s="119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85" t="str">
        <f t="shared" si="4"/>
        <v/>
      </c>
      <c r="V63" s="31"/>
      <c r="W63" s="112" t="str">
        <f t="shared" si="5"/>
        <v/>
      </c>
    </row>
    <row r="64" spans="2:24" ht="15" thickBot="1" x14ac:dyDescent="0.25">
      <c r="B64" s="88">
        <v>23</v>
      </c>
      <c r="C64" s="121" t="str">
        <f t="shared" si="6"/>
        <v/>
      </c>
      <c r="D64" s="88" t="str">
        <f t="shared" si="6"/>
        <v/>
      </c>
      <c r="E64" s="122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3" t="str">
        <f t="shared" si="4"/>
        <v/>
      </c>
      <c r="V64" s="31"/>
      <c r="W64" s="112" t="str">
        <f t="shared" si="5"/>
        <v/>
      </c>
    </row>
    <row r="65" spans="1:24" ht="15.75" thickTop="1" thickBot="1" x14ac:dyDescent="0.25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5"/>
      <c r="Q65" s="125"/>
      <c r="R65" s="125">
        <f>IF(S65=0,0,MID(S65,1,1)+MID(S65,2,1)+MID(S65,3,1)+MID(S65,4,1)+MID(S65,5,1)+MID(S65,6,1)+MID(S65,7,1)+MID(S65,8,1))</f>
        <v>0</v>
      </c>
      <c r="S65" s="125">
        <f>T65*10000000</f>
        <v>0</v>
      </c>
      <c r="T65" s="126">
        <f>ROUNDDOWN(SUM(E15:T37)+SUM(E42:T64),0)</f>
        <v>0</v>
      </c>
      <c r="U65" s="127" t="str">
        <f>IF(SUM(U42:U64)&gt;0,SUM(U42:U64),"")</f>
        <v/>
      </c>
      <c r="V65" s="128"/>
      <c r="W65" s="129" t="str">
        <f>IF(SUM(W42:W64)=0,"",SUM(W42:W64))</f>
        <v/>
      </c>
      <c r="X65" s="116"/>
    </row>
    <row r="66" spans="1:24" ht="15" thickTop="1" x14ac:dyDescent="0.2">
      <c r="A66" s="123"/>
      <c r="B66" s="130" t="s">
        <v>18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24"/>
      <c r="O66" s="124"/>
      <c r="P66" s="125"/>
      <c r="Q66" s="125"/>
      <c r="R66" s="125"/>
      <c r="S66" s="125"/>
      <c r="T66" s="126"/>
      <c r="U66" s="131"/>
      <c r="V66" s="123"/>
      <c r="W66" s="132"/>
      <c r="X66" s="133"/>
    </row>
    <row r="67" spans="1:24" x14ac:dyDescent="0.2">
      <c r="A67" s="123"/>
      <c r="B67" s="130" t="s">
        <v>19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24"/>
      <c r="O67" s="124"/>
      <c r="P67" s="125"/>
      <c r="Q67" s="125" t="str">
        <f>CHAR(R67+64)</f>
        <v>@</v>
      </c>
      <c r="R67" s="134">
        <f>IF(VALUE(T67)&lt;=9,T67,MID(T67,1,1)+MID(T67,2,1))</f>
        <v>0</v>
      </c>
      <c r="S67" s="134"/>
      <c r="T67" s="125">
        <f>IF((U68-U67)&gt;0,MID(U68,FIND(",",U68)+1,99),0)</f>
        <v>0</v>
      </c>
      <c r="U67" s="135">
        <f>INT(SUM(E15:T37)+SUM(E42:T64))</f>
        <v>0</v>
      </c>
      <c r="V67" s="123"/>
      <c r="W67" s="136"/>
      <c r="X67" s="137"/>
    </row>
    <row r="68" spans="1:24" x14ac:dyDescent="0.2">
      <c r="A68" s="123"/>
      <c r="B68" s="130" t="s">
        <v>20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24"/>
      <c r="O68" s="2"/>
      <c r="P68" s="138" t="s">
        <v>21</v>
      </c>
      <c r="Q68" s="124"/>
      <c r="R68" s="124"/>
      <c r="S68" s="124"/>
      <c r="T68" s="124"/>
      <c r="U68" s="135">
        <f>SUM(E15:T37)+SUM(E42:T64)</f>
        <v>0</v>
      </c>
      <c r="V68" s="123"/>
      <c r="W68" s="123"/>
      <c r="X68" s="87"/>
    </row>
    <row r="69" spans="1:24" x14ac:dyDescent="0.2">
      <c r="B69" s="130" t="s">
        <v>22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9">
        <v>1</v>
      </c>
      <c r="O69" s="140" t="str">
        <f>IF(AND(ISNUMBER($U$5),$U$5&gt;2014),9000,IF(OR($U$5&lt;50,$U$5=""),"Bitte Jahr des Projektbeginns oben eingeben",8000))</f>
        <v>Bitte Jahr des Projektbeginns oben eingeben</v>
      </c>
      <c r="P69" s="140"/>
      <c r="Q69" s="140"/>
      <c r="R69" s="140"/>
      <c r="S69" s="140"/>
      <c r="T69" s="140"/>
      <c r="U69" s="140"/>
      <c r="V69" s="141"/>
      <c r="W69" s="87"/>
      <c r="X69" s="87"/>
    </row>
    <row r="70" spans="1:24" x14ac:dyDescent="0.2">
      <c r="B70" s="130"/>
      <c r="E70" s="142" t="s">
        <v>23</v>
      </c>
      <c r="F70" s="142"/>
      <c r="G70" s="143" t="str">
        <f>R65&amp;Q67</f>
        <v>0@</v>
      </c>
      <c r="H70" s="143"/>
      <c r="I70" s="142" t="str">
        <f>LEFT(U1,6)</f>
        <v>v2407a</v>
      </c>
      <c r="N70" s="139">
        <v>2</v>
      </c>
      <c r="O70" s="144" t="str">
        <f>IF(AND(ISNUMBER($U$5),$U$5&gt;2014),7000,IF(OR($U$5&lt;50,$U$5=""),"Bitte Jahr des Projektbeginns oben eingeben",5800))</f>
        <v>Bitte Jahr des Projektbeginns oben eingeben</v>
      </c>
      <c r="P70" s="144"/>
      <c r="Q70" s="144"/>
      <c r="R70" s="144"/>
      <c r="S70" s="144"/>
      <c r="T70" s="144"/>
      <c r="U70" s="144"/>
    </row>
    <row r="71" spans="1:24" x14ac:dyDescent="0.2">
      <c r="N71" s="139">
        <v>3</v>
      </c>
      <c r="O71" s="145" t="str">
        <f>IF(AND(ISNUMBER($U$5),$U$5&gt;2014),5000,IF(OR($U$5&lt;50,$U$5=""),"Bitte Jahr des Projektbeginns oben eingeben",4000))</f>
        <v>Bitte Jahr des Projektbeginns oben eingeben</v>
      </c>
      <c r="P71" s="145"/>
      <c r="Q71" s="145"/>
      <c r="R71" s="145"/>
      <c r="S71" s="145"/>
      <c r="T71" s="145"/>
      <c r="U71" s="145"/>
    </row>
    <row r="72" spans="1:24" ht="18.75" x14ac:dyDescent="0.3">
      <c r="B72" s="146" t="s">
        <v>24</v>
      </c>
      <c r="D72" s="147"/>
    </row>
    <row r="73" spans="1:24" x14ac:dyDescent="0.2">
      <c r="B73" s="148"/>
      <c r="C73" s="149"/>
      <c r="D73" s="148"/>
      <c r="E73" s="148"/>
      <c r="F73" s="148"/>
      <c r="G73" s="148"/>
      <c r="H73" s="148"/>
      <c r="I73" s="148"/>
      <c r="J73" s="148"/>
      <c r="K73" s="148"/>
      <c r="L73" s="148"/>
      <c r="M73" s="149"/>
      <c r="N73" s="150"/>
      <c r="O73" s="150"/>
      <c r="P73" s="150"/>
      <c r="Q73" s="150"/>
      <c r="R73" s="150"/>
      <c r="S73" s="150"/>
      <c r="T73" s="150"/>
      <c r="U73" s="150"/>
    </row>
    <row r="74" spans="1:24" x14ac:dyDescent="0.2">
      <c r="B74" s="151" t="s">
        <v>25</v>
      </c>
      <c r="C74" s="151"/>
      <c r="D74" s="152" t="str">
        <f>IF(ISBLANK(C15),"(Mitarbeiter 1)",C15)</f>
        <v>(Mitarbeiter 1)</v>
      </c>
      <c r="E74" s="31"/>
      <c r="F74" s="152"/>
      <c r="G74" s="31"/>
      <c r="H74" s="31"/>
      <c r="I74" s="152" t="str">
        <f>IF(ISBLANK(C16),"(Mitarbeiter 2)",C16)</f>
        <v>(Mitarbeiter 2)</v>
      </c>
      <c r="J74" s="31"/>
      <c r="K74" s="31"/>
      <c r="L74" s="152"/>
      <c r="M74" s="31"/>
      <c r="N74" s="152"/>
      <c r="O74" s="152" t="str">
        <f>IF(ISBLANK(C17),"(Mitarbeiter 3)",C17)</f>
        <v>(Mitarbeiter 3)</v>
      </c>
      <c r="P74" s="31"/>
      <c r="Q74" s="153"/>
      <c r="R74" s="153"/>
      <c r="T74" s="153"/>
      <c r="U74" s="153"/>
    </row>
    <row r="75" spans="1:24" x14ac:dyDescent="0.2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24" x14ac:dyDescent="0.2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0"/>
      <c r="R76" s="150"/>
      <c r="S76" s="150"/>
      <c r="T76" s="150"/>
      <c r="U76" s="150"/>
    </row>
    <row r="77" spans="1:24" x14ac:dyDescent="0.2">
      <c r="B77" s="154"/>
      <c r="C77" s="155"/>
      <c r="D77" s="154"/>
      <c r="E77" s="154"/>
      <c r="F77" s="154"/>
      <c r="G77" s="154"/>
      <c r="H77" s="154"/>
      <c r="I77" s="154"/>
      <c r="J77" s="154"/>
      <c r="K77" s="154"/>
      <c r="L77" s="154"/>
      <c r="M77" s="155"/>
      <c r="N77" s="151"/>
      <c r="O77" s="151"/>
      <c r="P77" s="151"/>
      <c r="Q77" s="150"/>
      <c r="R77" s="150"/>
      <c r="S77" s="150"/>
      <c r="T77" s="150"/>
      <c r="U77" s="150"/>
    </row>
    <row r="78" spans="1:24" x14ac:dyDescent="0.2">
      <c r="B78" s="152" t="str">
        <f>IF(ISBLANK(C18),"(Mitarbeiter 4)",C18)</f>
        <v>(Mitarbeiter 4)</v>
      </c>
      <c r="C78" s="31"/>
      <c r="D78" s="152" t="str">
        <f>IF(ISBLANK(C19),"(Mitarbeiter 5)",C19)</f>
        <v>(Mitarbeiter 5)</v>
      </c>
      <c r="E78" s="31"/>
      <c r="F78" s="152"/>
      <c r="G78" s="31"/>
      <c r="H78" s="31"/>
      <c r="I78" s="152" t="str">
        <f>IF(ISBLANK(C20),"(Mitarbeiter 6)",C20)</f>
        <v>(Mitarbeiter 6)</v>
      </c>
      <c r="J78" s="31"/>
      <c r="K78" s="31"/>
      <c r="L78" s="152"/>
      <c r="M78" s="31"/>
      <c r="N78" s="152"/>
      <c r="O78" s="152" t="str">
        <f>IF(ISBLANK(C21),"(Mitarbeiter 7)",C21)</f>
        <v>(Mitarbeiter 7)</v>
      </c>
      <c r="P78" s="31"/>
      <c r="Q78" s="153"/>
      <c r="R78" s="153"/>
      <c r="T78" s="153"/>
      <c r="U78" s="153"/>
    </row>
    <row r="79" spans="1:24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24" x14ac:dyDescent="0.2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0"/>
      <c r="R80" s="150"/>
      <c r="S80" s="150"/>
      <c r="T80" s="150"/>
      <c r="U80" s="150"/>
    </row>
    <row r="81" spans="2:21" x14ac:dyDescent="0.2">
      <c r="B81" s="154"/>
      <c r="C81" s="155"/>
      <c r="D81" s="154"/>
      <c r="E81" s="154"/>
      <c r="F81" s="154"/>
      <c r="G81" s="154"/>
      <c r="H81" s="154"/>
      <c r="I81" s="154"/>
      <c r="J81" s="154"/>
      <c r="K81" s="154"/>
      <c r="L81" s="154"/>
      <c r="M81" s="155"/>
      <c r="N81" s="151"/>
      <c r="O81" s="151"/>
      <c r="P81" s="151"/>
      <c r="Q81" s="150"/>
      <c r="R81" s="150"/>
      <c r="S81" s="150"/>
      <c r="T81" s="150"/>
      <c r="U81" s="150"/>
    </row>
    <row r="82" spans="2:21" x14ac:dyDescent="0.2">
      <c r="B82" s="152" t="str">
        <f>IF(ISBLANK(C22),"(Mitarbeiter 8)",C22)</f>
        <v>(Mitarbeiter 8)</v>
      </c>
      <c r="C82" s="31"/>
      <c r="D82" s="152" t="str">
        <f>IF(ISBLANK(C23),"(Mitarbeiter 9)",C23)</f>
        <v>(Mitarbeiter 9)</v>
      </c>
      <c r="E82" s="31"/>
      <c r="F82" s="152"/>
      <c r="G82" s="31"/>
      <c r="H82" s="31"/>
      <c r="I82" s="152" t="str">
        <f>IF(ISBLANK(C24),"(Mitarbeiter 10)",C24)</f>
        <v>(Mitarbeiter 10)</v>
      </c>
      <c r="J82" s="31"/>
      <c r="K82" s="31"/>
      <c r="L82" s="152"/>
      <c r="M82" s="31"/>
      <c r="N82" s="152"/>
      <c r="O82" s="152" t="str">
        <f>IF(ISBLANK(C25),"(Mitarbeiter 11)",C25)</f>
        <v>(Mitarbeiter 11)</v>
      </c>
      <c r="P82" s="31"/>
      <c r="Q82" s="153"/>
      <c r="R82" s="153"/>
      <c r="T82" s="153"/>
      <c r="U82" s="153"/>
    </row>
    <row r="83" spans="2:2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2:21" x14ac:dyDescent="0.2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0"/>
      <c r="R84" s="150"/>
      <c r="S84" s="150"/>
      <c r="T84" s="150"/>
      <c r="U84" s="150"/>
    </row>
    <row r="85" spans="2:21" x14ac:dyDescent="0.2">
      <c r="B85" s="154"/>
      <c r="C85" s="155"/>
      <c r="D85" s="154"/>
      <c r="E85" s="154"/>
      <c r="F85" s="154"/>
      <c r="G85" s="154"/>
      <c r="H85" s="154"/>
      <c r="I85" s="154"/>
      <c r="J85" s="154"/>
      <c r="K85" s="154"/>
      <c r="L85" s="154"/>
      <c r="M85" s="155"/>
      <c r="N85" s="151"/>
      <c r="O85" s="151"/>
      <c r="P85" s="151"/>
      <c r="Q85" s="150"/>
      <c r="R85" s="150"/>
      <c r="S85" s="150"/>
      <c r="T85" s="150"/>
      <c r="U85" s="150"/>
    </row>
    <row r="86" spans="2:21" x14ac:dyDescent="0.2">
      <c r="B86" s="152" t="str">
        <f>IF(ISBLANK(C26),"(Mitarbeiter 12)",C26)</f>
        <v>(Mitarbeiter 12)</v>
      </c>
      <c r="C86" s="31"/>
      <c r="D86" s="152" t="str">
        <f>IF(ISBLANK(C27),"(Mitarbeiter 13)",C27)</f>
        <v>(Mitarbeiter 13)</v>
      </c>
      <c r="E86" s="31"/>
      <c r="F86" s="152"/>
      <c r="G86" s="31"/>
      <c r="H86" s="31"/>
      <c r="I86" s="152" t="str">
        <f>IF(ISBLANK(C28),"(Mitarbeiter 14)",C28)</f>
        <v>(Mitarbeiter 14)</v>
      </c>
      <c r="J86" s="31"/>
      <c r="K86" s="31"/>
      <c r="L86" s="152"/>
      <c r="M86" s="31"/>
      <c r="N86" s="152"/>
      <c r="O86" s="152" t="str">
        <f>IF(ISBLANK(C29),"(Mitarbeiter 15)",C29)</f>
        <v>(Mitarbeiter 15)</v>
      </c>
      <c r="P86" s="31"/>
      <c r="Q86" s="153"/>
      <c r="R86" s="153"/>
      <c r="T86" s="153"/>
      <c r="U86" s="153"/>
    </row>
    <row r="88" spans="2:21" x14ac:dyDescent="0.2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0"/>
      <c r="R88" s="150"/>
      <c r="S88" s="150"/>
      <c r="T88" s="150"/>
      <c r="U88" s="150"/>
    </row>
    <row r="89" spans="2:21" x14ac:dyDescent="0.2">
      <c r="B89" s="154"/>
      <c r="C89" s="155"/>
      <c r="D89" s="154"/>
      <c r="E89" s="154"/>
      <c r="F89" s="154"/>
      <c r="G89" s="154"/>
      <c r="H89" s="154"/>
      <c r="I89" s="154"/>
      <c r="J89" s="154"/>
      <c r="K89" s="154"/>
      <c r="L89" s="154"/>
      <c r="M89" s="155"/>
      <c r="N89" s="151"/>
      <c r="O89" s="151"/>
      <c r="P89" s="151"/>
      <c r="Q89" s="150"/>
      <c r="R89" s="150"/>
      <c r="S89" s="150"/>
      <c r="T89" s="150"/>
      <c r="U89" s="150"/>
    </row>
    <row r="90" spans="2:21" x14ac:dyDescent="0.2">
      <c r="B90" s="152" t="str">
        <f>IF(ISBLANK(C30),"(Mitarbeiter 16)",C30)</f>
        <v>(Mitarbeiter 16)</v>
      </c>
      <c r="C90" s="31"/>
      <c r="D90" s="152" t="str">
        <f>IF(ISBLANK(C31),"(Mitarbeiter 17)",C31)</f>
        <v>(Mitarbeiter 17)</v>
      </c>
      <c r="E90" s="31"/>
      <c r="F90" s="152"/>
      <c r="G90" s="31"/>
      <c r="H90" s="31"/>
      <c r="I90" s="152" t="str">
        <f>IF(ISBLANK(C32),"(Mitarbeiter 18)",C32)</f>
        <v>(Mitarbeiter 18)</v>
      </c>
      <c r="J90" s="31"/>
      <c r="K90" s="31"/>
      <c r="L90" s="152"/>
      <c r="M90" s="31"/>
      <c r="N90" s="152"/>
      <c r="O90" s="152" t="str">
        <f>IF(ISBLANK(C33),"(Mitarbeiter 19)",C33)</f>
        <v>(Mitarbeiter 19)</v>
      </c>
      <c r="P90" s="31"/>
      <c r="Q90" s="153"/>
      <c r="R90" s="153"/>
      <c r="T90" s="153"/>
      <c r="U90" s="153"/>
    </row>
    <row r="92" spans="2:21" x14ac:dyDescent="0.2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0"/>
      <c r="R92" s="150"/>
      <c r="S92" s="150"/>
      <c r="T92" s="150"/>
      <c r="U92" s="150"/>
    </row>
    <row r="93" spans="2:21" x14ac:dyDescent="0.2">
      <c r="B93" s="154"/>
      <c r="C93" s="155"/>
      <c r="D93" s="154"/>
      <c r="E93" s="154"/>
      <c r="F93" s="154"/>
      <c r="G93" s="154"/>
      <c r="H93" s="154"/>
      <c r="I93" s="154"/>
      <c r="J93" s="154"/>
      <c r="K93" s="154"/>
      <c r="L93" s="154"/>
      <c r="M93" s="155"/>
      <c r="N93" s="151"/>
      <c r="O93" s="151"/>
      <c r="P93" s="151"/>
      <c r="Q93" s="150"/>
      <c r="R93" s="150"/>
      <c r="S93" s="150"/>
      <c r="T93" s="150"/>
      <c r="U93" s="150"/>
    </row>
    <row r="94" spans="2:21" x14ac:dyDescent="0.2">
      <c r="B94" s="152" t="str">
        <f>IF(ISBLANK(C34),"(Mitarbeiter 20)",C34)</f>
        <v>(Mitarbeiter 20)</v>
      </c>
      <c r="C94" s="31"/>
      <c r="D94" s="152" t="str">
        <f>IF(ISBLANK(C35),"(Mitarbeiter 21)",C35)</f>
        <v>(Mitarbeiter 21)</v>
      </c>
      <c r="E94" s="31"/>
      <c r="F94" s="152"/>
      <c r="G94" s="31"/>
      <c r="H94" s="31"/>
      <c r="I94" s="152" t="str">
        <f>IF(ISBLANK(C36),"(Mitarbeiter 22)",C36)</f>
        <v>(Mitarbeiter 22)</v>
      </c>
      <c r="J94" s="31"/>
      <c r="K94" s="31"/>
      <c r="L94" s="152"/>
      <c r="M94" s="31"/>
      <c r="N94" s="152"/>
      <c r="O94" s="152" t="str">
        <f>IF(ISBLANK(C37),"(Mitarbeiter 23)",C37)</f>
        <v>(Mitarbeiter 23)</v>
      </c>
      <c r="P94" s="31"/>
      <c r="Q94" s="153"/>
      <c r="R94" s="153"/>
      <c r="T94" s="153"/>
      <c r="U94" s="153"/>
    </row>
  </sheetData>
  <sheetProtection algorithmName="SHA-512" hashValue="smh68ldV+HSnMWSt/SQpz+XcHlgCfx5DZE/zQzSYhCCnMQO5NuTnFburIfl/zmdANGlzEteDGFsNIybz0+oa1Q==" saltValue="eWnkhycR2nmjmlw2QTltfg==" spinCount="100000" sheet="1" objects="1" scenarios="1" selectLockedCells="1"/>
  <protectedRanges>
    <protectedRange sqref="Q2:U3 D5 J5 U5 E42:T64 E15:T37" name="Bereich1_1"/>
    <protectedRange sqref="C15:D37" name="Bereich1_1_1"/>
  </protectedRanges>
  <mergeCells count="22">
    <mergeCell ref="O69:U69"/>
    <mergeCell ref="O70:U70"/>
    <mergeCell ref="O71:U71"/>
    <mergeCell ref="Y12:AA24"/>
    <mergeCell ref="B39:C41"/>
    <mergeCell ref="D39:D41"/>
    <mergeCell ref="E39:T39"/>
    <mergeCell ref="U39:U41"/>
    <mergeCell ref="W39:W41"/>
    <mergeCell ref="B8:U8"/>
    <mergeCell ref="B9:U9"/>
    <mergeCell ref="B10:U10"/>
    <mergeCell ref="B12:C14"/>
    <mergeCell ref="D12:D14"/>
    <mergeCell ref="E12:T12"/>
    <mergeCell ref="U12:U14"/>
    <mergeCell ref="O2:P2"/>
    <mergeCell ref="Q2:U2"/>
    <mergeCell ref="L3:P3"/>
    <mergeCell ref="Q3:U3"/>
    <mergeCell ref="D5:E5"/>
    <mergeCell ref="J5:K5"/>
  </mergeCells>
  <conditionalFormatting sqref="E15:S37">
    <cfRule type="expression" dxfId="35" priority="16">
      <formula>E$14:S$14="So"</formula>
    </cfRule>
    <cfRule type="cellIs" dxfId="34" priority="18" operator="greaterThan">
      <formula>10</formula>
    </cfRule>
  </conditionalFormatting>
  <conditionalFormatting sqref="U42:U64">
    <cfRule type="cellIs" dxfId="33" priority="17" operator="greaterThanOrEqual">
      <formula>160</formula>
    </cfRule>
  </conditionalFormatting>
  <conditionalFormatting sqref="E42:T64">
    <cfRule type="expression" dxfId="32" priority="13">
      <formula>E$41:T$41="So"</formula>
    </cfRule>
    <cfRule type="cellIs" dxfId="31" priority="14" operator="greaterThan">
      <formula>10</formula>
    </cfRule>
  </conditionalFormatting>
  <conditionalFormatting sqref="R40:T41">
    <cfRule type="expression" dxfId="30" priority="11">
      <formula>DATE($J$5,MONTH(DATEVALUE($D$5&amp;"1")),R$40:T$40)&gt;EOMONTH(DATE($J$5,MONTH(DATEVALUE($D$5&amp;"1")),E$40),0)</formula>
    </cfRule>
  </conditionalFormatting>
  <conditionalFormatting sqref="O69">
    <cfRule type="expression" dxfId="29" priority="10">
      <formula>$O$69=8000</formula>
    </cfRule>
  </conditionalFormatting>
  <conditionalFormatting sqref="O69">
    <cfRule type="expression" dxfId="28" priority="8">
      <formula>$O$69="Bitte Jahr des Projektbeginns oben eingeben"</formula>
    </cfRule>
    <cfRule type="expression" dxfId="27" priority="9">
      <formula>$O$69=9000</formula>
    </cfRule>
  </conditionalFormatting>
  <conditionalFormatting sqref="O70">
    <cfRule type="expression" dxfId="26" priority="5">
      <formula>$O$70="Bitte Jahr des Projektbeginns oben eingeben"</formula>
    </cfRule>
    <cfRule type="expression" dxfId="25" priority="6">
      <formula>$O$70=7000</formula>
    </cfRule>
    <cfRule type="expression" dxfId="24" priority="7">
      <formula>$O$70=5800</formula>
    </cfRule>
  </conditionalFormatting>
  <conditionalFormatting sqref="O71">
    <cfRule type="expression" dxfId="23" priority="3">
      <formula>$O$71=5000</formula>
    </cfRule>
    <cfRule type="expression" dxfId="22" priority="4">
      <formula>$O$71=4000</formula>
    </cfRule>
  </conditionalFormatting>
  <conditionalFormatting sqref="O71">
    <cfRule type="expression" dxfId="21" priority="2">
      <formula>$O$71="Bitte Jahr des Projektbeginns oben eingeben"</formula>
    </cfRule>
  </conditionalFormatting>
  <conditionalFormatting sqref="R42:T64">
    <cfRule type="expression" dxfId="20" priority="1">
      <formula>DATE($J$5,MONTH(DATEVALUE($D$5&amp;"1")),R$40:T$40)&gt;EOMONTH(DATE($J$5,MONTH(DATEVALUE($D$5&amp;"1")),E$40),0)</formula>
    </cfRule>
  </conditionalFormatting>
  <dataValidations count="12">
    <dataValidation type="custom" allowBlank="1" showInputMessage="1" showErrorMessage="1" errorTitle="Maximale Arbeitszeit: 10h" error="Pro Tag und Mitarbeiter dürfen maximal 10h abgerechnet werden. Bitte geben Sie einen Wert zwischen 0,00 - 10,00 Stunden ein." sqref="T15:T37">
      <formula1>IF(AND(T15&lt;=10,(LEN(T15)&lt;=4)),TRUE,FALSE)</formula1>
    </dataValidation>
    <dataValidation type="list" showErrorMessage="1" errorTitle="Jahr des Projektbeginns" error="Bitte Jahr des Projektbeginns (z.B. 2016) angeben." sqref="U5">
      <formula1>"2010,2011,2012,2013,2014,2015,2016,2017,2018,2019,2020,2021,2022,2023,2024,2025,2026,2027,2028,2029,2030"</formula1>
    </dataValidation>
    <dataValidation type="whole" allowBlank="1" showErrorMessage="1" errorTitle="Gruppenauswahl vornehmen" error="Jeder Mitarbeiter muss einer Gruppe (1, 2 oder 3) zugeordnet werden." sqref="D56:D64 D43:D54 D15:D37">
      <formula1>1</formula1>
      <formula2>3</formula2>
    </dataValidation>
    <dataValidation type="list" allowBlank="1" showInputMessage="1" showErrorMessage="1" sqref="J5:K5">
      <formula1>"2020, 2021, 2022, 2023, 2024, 2025, 2026, 2027, 2028, 2029, 2030"</formula1>
    </dataValidation>
    <dataValidation type="list" allowBlank="1" showInputMessage="1" showErrorMessage="1" sqref="D5:E5">
      <formula1>"Januar, Februar, März, April, Mai, Juni, Juli, August, September, Oktober, November, Dezember"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4:S64 E42:S58">
      <formula1>IF(AND(E42&gt;=0,E42&lt;=10,LEN(E42)&lt;=4,(SUM($E15:$S15)+SUM($E42:$T42))&lt;=160),TRUE,FALSE)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T64 T42:T58">
      <formula1>IF(AND(T42&gt;=0,T42&lt;=10,LEN(T42)&lt;=4,(SUM($E15:$S15)+SUM($E42:$T42))&lt;=160),TRUE,FALSE)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15:R37">
      <formula1>IF(AND(E15&gt;=0,E15&lt;=10,LEN(E15)&lt;=4,(SUM($E15:$S15)+SUM($E42:$T42))&lt;=160),TRUE,FALSE)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S15:S37">
      <formula1>IF(AND(S15&gt;=0,S15&lt;=10,LEN(S15)&lt;=4,(SUM($E15:$S15)+SUM($E42:$T42))&lt;=160),TRUE,FALSE)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59:T59">
      <formula1>IF(AND(E59&gt;=0,E59&lt;=10,LEN(E59)&lt;=4,(SUM($E31:$S31)+SUM($E59:$T59))&lt;=160),TRUE,FALSE)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0:T60">
      <formula1>IF(AND(E60&gt;=0,E60&lt;=10,LEN(E60)&lt;=4,(SUM($E30:$S30)+SUM($E60:$T60))&lt;=160),TRUE,FALSE)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1:T63">
      <formula1>IF(AND(E61&gt;=0,E61&lt;=10,LEN(E61)&lt;=4,(SUM($E30:$S30)+SUM($E61:$T61))&lt;=160),TRUE,FALSE)</formula1>
    </dataValidation>
  </dataValidations>
  <pageMargins left="0.7" right="0.7" top="0.78740157499999996" bottom="0.78740157499999996" header="0.3" footer="0.3"/>
  <pageSetup paperSize="9" scale="5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18B6460B-6D99-46B2-89AF-4E040CA26ED4}">
            <xm:f>COUNTIF(feiertage!$E$2:$E$15,DATE($J$5,MONTH(DATEVALUE($D$5&amp;"1")),E$13:S$13))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E15:S37</xm:sqref>
        </x14:conditionalFormatting>
        <x14:conditionalFormatting xmlns:xm="http://schemas.microsoft.com/office/excel/2006/main">
          <x14:cfRule type="expression" priority="12" id="{E37157FC-E189-4D58-BEFA-6F69B73C6F35}">
            <xm:f>COUNTIF(feiertage!$E$2:$E$15,DATE($J$5,MONTH(DATEVALUE($D$5&amp;"1")),E$40:T$40))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E42:T64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AB94"/>
  <sheetViews>
    <sheetView showGridLines="0" showRowColHeaders="0" topLeftCell="F7" zoomScaleNormal="100" workbookViewId="0">
      <selection activeCell="R20" sqref="R20"/>
    </sheetView>
  </sheetViews>
  <sheetFormatPr baseColWidth="10" defaultRowHeight="14.25" x14ac:dyDescent="0.2"/>
  <cols>
    <col min="1" max="1" width="2.42578125" style="1" customWidth="1"/>
    <col min="2" max="2" width="4.7109375" style="1" customWidth="1"/>
    <col min="3" max="3" width="29.28515625" style="1" customWidth="1"/>
    <col min="4" max="4" width="8.42578125" style="1" customWidth="1"/>
    <col min="5" max="20" width="5.42578125" style="1" customWidth="1"/>
    <col min="21" max="21" width="11.42578125" style="1" customWidth="1"/>
    <col min="22" max="22" width="2.7109375" style="1" customWidth="1"/>
    <col min="23" max="23" width="16.28515625" style="1" customWidth="1"/>
    <col min="24" max="24" width="2.42578125" style="1" customWidth="1"/>
    <col min="25" max="27" width="13" style="1" customWidth="1"/>
    <col min="28" max="16384" width="11.42578125" style="1"/>
  </cols>
  <sheetData>
    <row r="1" spans="2:27" ht="15" thickBot="1" x14ac:dyDescent="0.25">
      <c r="U1" s="188" t="s">
        <v>0</v>
      </c>
    </row>
    <row r="2" spans="2:27" ht="15.75" x14ac:dyDescent="0.2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5"/>
      <c r="O2" s="6" t="s">
        <v>2</v>
      </c>
      <c r="P2" s="6"/>
      <c r="Q2" s="156" t="str">
        <f>IF(ISBLANK('Stundennachweis 1. Monat'!Q2),"",'Stundennachweis 1. Monat'!Q2)</f>
        <v/>
      </c>
      <c r="R2" s="156"/>
      <c r="S2" s="156"/>
      <c r="T2" s="156"/>
      <c r="U2" s="157"/>
    </row>
    <row r="3" spans="2:27" ht="15.75" x14ac:dyDescent="0.25">
      <c r="B3" s="9"/>
      <c r="C3" s="10"/>
      <c r="D3" s="10"/>
      <c r="E3" s="10"/>
      <c r="F3" s="10"/>
      <c r="G3" s="10"/>
      <c r="H3" s="10"/>
      <c r="I3" s="10"/>
      <c r="J3" s="10"/>
      <c r="K3" s="10"/>
      <c r="L3" s="11" t="s">
        <v>3</v>
      </c>
      <c r="M3" s="11"/>
      <c r="N3" s="11"/>
      <c r="O3" s="11"/>
      <c r="P3" s="11"/>
      <c r="Q3" s="158" t="str">
        <f>IF(ISBLANK('Stundennachweis 1. Monat'!Q3),"",'Stundennachweis 1. Monat'!Q3)</f>
        <v/>
      </c>
      <c r="R3" s="158"/>
      <c r="S3" s="158"/>
      <c r="T3" s="158"/>
      <c r="U3" s="159"/>
    </row>
    <row r="4" spans="2:27" ht="15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4"/>
      <c r="S4" s="10"/>
      <c r="T4" s="10"/>
      <c r="U4" s="15"/>
    </row>
    <row r="5" spans="2:27" ht="16.5" thickBot="1" x14ac:dyDescent="0.3">
      <c r="B5" s="16" t="s">
        <v>4</v>
      </c>
      <c r="C5" s="17"/>
      <c r="D5" s="18"/>
      <c r="E5" s="18"/>
      <c r="F5" s="17"/>
      <c r="G5" s="19" t="s">
        <v>5</v>
      </c>
      <c r="H5" s="17"/>
      <c r="I5" s="20"/>
      <c r="J5" s="21"/>
      <c r="K5" s="22"/>
      <c r="L5" s="17"/>
      <c r="M5" s="17"/>
      <c r="N5" s="17"/>
      <c r="O5" s="23" t="s">
        <v>6</v>
      </c>
      <c r="P5" s="19"/>
      <c r="Q5" s="24"/>
      <c r="R5" s="24"/>
      <c r="S5" s="17"/>
      <c r="T5" s="17"/>
      <c r="U5" s="160" t="str">
        <f>IF(ISBLANK('Stundennachweis 1. Monat'!U5),"",'Stundennachweis 1. Monat'!U5)</f>
        <v/>
      </c>
    </row>
    <row r="6" spans="2:27" x14ac:dyDescent="0.2">
      <c r="W6" s="26"/>
      <c r="X6" s="26"/>
    </row>
    <row r="7" spans="2:27" s="31" customFormat="1" ht="12.75" x14ac:dyDescent="0.2">
      <c r="B7" s="27" t="s">
        <v>7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9"/>
      <c r="S7" s="28"/>
      <c r="T7" s="28"/>
      <c r="U7" s="30"/>
      <c r="V7" s="29"/>
    </row>
    <row r="8" spans="2:27" s="31" customFormat="1" ht="12.75" x14ac:dyDescent="0.2">
      <c r="B8" s="32" t="s">
        <v>8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29"/>
    </row>
    <row r="9" spans="2:27" s="31" customFormat="1" ht="27.75" customHeight="1" x14ac:dyDescent="0.2">
      <c r="B9" s="33" t="s">
        <v>9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29"/>
    </row>
    <row r="10" spans="2:27" s="31" customFormat="1" ht="39.75" customHeight="1" x14ac:dyDescent="0.2">
      <c r="B10" s="33" t="s">
        <v>10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29"/>
    </row>
    <row r="11" spans="2:27" ht="15" thickBot="1" x14ac:dyDescent="0.25"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14"/>
    </row>
    <row r="12" spans="2:27" ht="15.75" customHeight="1" thickTop="1" x14ac:dyDescent="0.2">
      <c r="B12" s="35" t="s">
        <v>11</v>
      </c>
      <c r="C12" s="36"/>
      <c r="D12" s="37" t="s">
        <v>12</v>
      </c>
      <c r="E12" s="38" t="s">
        <v>13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40"/>
      <c r="U12" s="41" t="s">
        <v>14</v>
      </c>
      <c r="Y12" s="42" t="s">
        <v>15</v>
      </c>
      <c r="Z12" s="43"/>
      <c r="AA12" s="44"/>
    </row>
    <row r="13" spans="2:27" x14ac:dyDescent="0.2">
      <c r="B13" s="45"/>
      <c r="C13" s="46"/>
      <c r="D13" s="47"/>
      <c r="E13" s="48">
        <v>1</v>
      </c>
      <c r="F13" s="49">
        <v>2</v>
      </c>
      <c r="G13" s="49">
        <v>3</v>
      </c>
      <c r="H13" s="49">
        <v>4</v>
      </c>
      <c r="I13" s="49">
        <v>5</v>
      </c>
      <c r="J13" s="49">
        <v>6</v>
      </c>
      <c r="K13" s="49">
        <v>7</v>
      </c>
      <c r="L13" s="49">
        <v>8</v>
      </c>
      <c r="M13" s="49">
        <v>9</v>
      </c>
      <c r="N13" s="49">
        <v>10</v>
      </c>
      <c r="O13" s="49">
        <v>11</v>
      </c>
      <c r="P13" s="49">
        <v>12</v>
      </c>
      <c r="Q13" s="49">
        <v>13</v>
      </c>
      <c r="R13" s="49">
        <v>14</v>
      </c>
      <c r="S13" s="49">
        <v>15</v>
      </c>
      <c r="T13" s="50"/>
      <c r="U13" s="51"/>
      <c r="Y13" s="52"/>
      <c r="Z13" s="53"/>
      <c r="AA13" s="54"/>
    </row>
    <row r="14" spans="2:27" ht="15" thickBot="1" x14ac:dyDescent="0.25">
      <c r="B14" s="55"/>
      <c r="C14" s="56"/>
      <c r="D14" s="57"/>
      <c r="E14" s="58" t="str">
        <f>IF(OR(ISBLANK($D$5),ISBLANK($J$5)),"",TEXT(DATE($J$5,MONTH(DATEVALUE($D$5&amp;"1")),E13),"TTT"))</f>
        <v/>
      </c>
      <c r="F14" s="59" t="str">
        <f t="shared" ref="F14:S14" si="0">IF(OR(ISBLANK($D$5),ISBLANK($J$5)),"",TEXT(DATE($J$5,MONTH(DATEVALUE($D$5&amp;"1")),F13),"TTT"))</f>
        <v/>
      </c>
      <c r="G14" s="59" t="str">
        <f t="shared" si="0"/>
        <v/>
      </c>
      <c r="H14" s="60" t="str">
        <f t="shared" si="0"/>
        <v/>
      </c>
      <c r="I14" s="61" t="str">
        <f t="shared" si="0"/>
        <v/>
      </c>
      <c r="J14" s="61" t="str">
        <f t="shared" si="0"/>
        <v/>
      </c>
      <c r="K14" s="61" t="str">
        <f t="shared" si="0"/>
        <v/>
      </c>
      <c r="L14" s="61" t="str">
        <f t="shared" si="0"/>
        <v/>
      </c>
      <c r="M14" s="61" t="str">
        <f t="shared" si="0"/>
        <v/>
      </c>
      <c r="N14" s="61" t="str">
        <f t="shared" si="0"/>
        <v/>
      </c>
      <c r="O14" s="59" t="str">
        <f t="shared" si="0"/>
        <v/>
      </c>
      <c r="P14" s="59" t="str">
        <f t="shared" si="0"/>
        <v/>
      </c>
      <c r="Q14" s="60" t="str">
        <f t="shared" si="0"/>
        <v/>
      </c>
      <c r="R14" s="61" t="str">
        <f t="shared" si="0"/>
        <v/>
      </c>
      <c r="S14" s="59" t="str">
        <f t="shared" si="0"/>
        <v/>
      </c>
      <c r="T14" s="62"/>
      <c r="U14" s="63"/>
      <c r="Y14" s="52"/>
      <c r="Z14" s="53"/>
      <c r="AA14" s="54"/>
    </row>
    <row r="15" spans="2:27" ht="15" thickTop="1" x14ac:dyDescent="0.2">
      <c r="B15" s="64">
        <v>1</v>
      </c>
      <c r="C15" s="65"/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8"/>
      <c r="U15" s="74" t="str">
        <f>IF(SUM(E15:S15)&gt;0,MIN(160,SUM(E15:S15)),"")</f>
        <v/>
      </c>
      <c r="Y15" s="52"/>
      <c r="Z15" s="53"/>
      <c r="AA15" s="54"/>
    </row>
    <row r="16" spans="2:27" x14ac:dyDescent="0.2">
      <c r="B16" s="70">
        <v>2</v>
      </c>
      <c r="C16" s="71"/>
      <c r="D16" s="72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73"/>
      <c r="U16" s="74" t="str">
        <f>IF(SUM(E16:S16)&gt;0,MIN(160,SUM(E16:S16)),"")</f>
        <v/>
      </c>
      <c r="Y16" s="52"/>
      <c r="Z16" s="53"/>
      <c r="AA16" s="54"/>
    </row>
    <row r="17" spans="2:28" x14ac:dyDescent="0.2">
      <c r="B17" s="75">
        <v>3</v>
      </c>
      <c r="C17" s="71"/>
      <c r="D17" s="72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73"/>
      <c r="U17" s="74" t="str">
        <f t="shared" ref="U17:U37" si="1">IF(SUM(E17:S17)&gt;0,MIN(160,SUM(E17:S17)),"")</f>
        <v/>
      </c>
      <c r="Y17" s="52"/>
      <c r="Z17" s="53"/>
      <c r="AA17" s="54"/>
    </row>
    <row r="18" spans="2:28" x14ac:dyDescent="0.2">
      <c r="B18" s="76">
        <v>4</v>
      </c>
      <c r="C18" s="71"/>
      <c r="D18" s="72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73"/>
      <c r="U18" s="74" t="str">
        <f t="shared" si="1"/>
        <v/>
      </c>
      <c r="Y18" s="52"/>
      <c r="Z18" s="53"/>
      <c r="AA18" s="54"/>
    </row>
    <row r="19" spans="2:28" x14ac:dyDescent="0.2">
      <c r="B19" s="70">
        <v>5</v>
      </c>
      <c r="C19" s="71"/>
      <c r="D19" s="72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73"/>
      <c r="U19" s="74" t="str">
        <f t="shared" si="1"/>
        <v/>
      </c>
      <c r="W19" s="26"/>
      <c r="X19" s="26"/>
      <c r="Y19" s="52"/>
      <c r="Z19" s="53"/>
      <c r="AA19" s="54"/>
    </row>
    <row r="20" spans="2:28" x14ac:dyDescent="0.2">
      <c r="B20" s="76">
        <v>6</v>
      </c>
      <c r="C20" s="71"/>
      <c r="D20" s="72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73"/>
      <c r="U20" s="74" t="str">
        <f t="shared" si="1"/>
        <v/>
      </c>
      <c r="Y20" s="52"/>
      <c r="Z20" s="53"/>
      <c r="AA20" s="54"/>
    </row>
    <row r="21" spans="2:28" x14ac:dyDescent="0.2">
      <c r="B21" s="76">
        <v>7</v>
      </c>
      <c r="C21" s="71"/>
      <c r="D21" s="72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73"/>
      <c r="U21" s="74" t="str">
        <f t="shared" si="1"/>
        <v/>
      </c>
      <c r="Y21" s="52"/>
      <c r="Z21" s="53"/>
      <c r="AA21" s="54"/>
    </row>
    <row r="22" spans="2:28" x14ac:dyDescent="0.2">
      <c r="B22" s="70">
        <v>8</v>
      </c>
      <c r="C22" s="71"/>
      <c r="D22" s="72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73"/>
      <c r="U22" s="74" t="str">
        <f t="shared" si="1"/>
        <v/>
      </c>
      <c r="Y22" s="52"/>
      <c r="Z22" s="53"/>
      <c r="AA22" s="54"/>
      <c r="AB22" s="14"/>
    </row>
    <row r="23" spans="2:28" x14ac:dyDescent="0.2">
      <c r="B23" s="75">
        <v>9</v>
      </c>
      <c r="C23" s="71"/>
      <c r="D23" s="72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73"/>
      <c r="U23" s="74" t="str">
        <f t="shared" si="1"/>
        <v/>
      </c>
      <c r="Y23" s="52"/>
      <c r="Z23" s="53"/>
      <c r="AA23" s="54"/>
    </row>
    <row r="24" spans="2:28" x14ac:dyDescent="0.2">
      <c r="B24" s="75">
        <v>10</v>
      </c>
      <c r="C24" s="71"/>
      <c r="D24" s="72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73"/>
      <c r="U24" s="74" t="str">
        <f t="shared" si="1"/>
        <v/>
      </c>
      <c r="Y24" s="79"/>
      <c r="Z24" s="80"/>
      <c r="AA24" s="81"/>
    </row>
    <row r="25" spans="2:28" x14ac:dyDescent="0.2">
      <c r="B25" s="75">
        <v>11</v>
      </c>
      <c r="C25" s="71"/>
      <c r="D25" s="72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73"/>
      <c r="U25" s="74" t="str">
        <f t="shared" si="1"/>
        <v/>
      </c>
    </row>
    <row r="26" spans="2:28" x14ac:dyDescent="0.2">
      <c r="B26" s="75">
        <v>12</v>
      </c>
      <c r="C26" s="71"/>
      <c r="D26" s="72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73"/>
      <c r="U26" s="74" t="str">
        <f t="shared" si="1"/>
        <v/>
      </c>
    </row>
    <row r="27" spans="2:28" x14ac:dyDescent="0.2">
      <c r="B27" s="75">
        <v>13</v>
      </c>
      <c r="C27" s="71"/>
      <c r="D27" s="72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73"/>
      <c r="U27" s="74" t="str">
        <f t="shared" si="1"/>
        <v/>
      </c>
    </row>
    <row r="28" spans="2:28" x14ac:dyDescent="0.2">
      <c r="B28" s="76">
        <v>14</v>
      </c>
      <c r="C28" s="71"/>
      <c r="D28" s="72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73"/>
      <c r="U28" s="74" t="str">
        <f t="shared" si="1"/>
        <v/>
      </c>
    </row>
    <row r="29" spans="2:28" x14ac:dyDescent="0.2">
      <c r="B29" s="76">
        <v>15</v>
      </c>
      <c r="C29" s="71"/>
      <c r="D29" s="72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84"/>
      <c r="U29" s="74" t="str">
        <f t="shared" si="1"/>
        <v/>
      </c>
    </row>
    <row r="30" spans="2:28" x14ac:dyDescent="0.2">
      <c r="B30" s="64">
        <v>16</v>
      </c>
      <c r="C30" s="71"/>
      <c r="D30" s="72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86"/>
      <c r="U30" s="74" t="str">
        <f t="shared" si="1"/>
        <v/>
      </c>
      <c r="W30" s="87"/>
      <c r="X30" s="87"/>
    </row>
    <row r="31" spans="2:28" x14ac:dyDescent="0.2">
      <c r="B31" s="76">
        <v>17</v>
      </c>
      <c r="C31" s="71"/>
      <c r="D31" s="72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84"/>
      <c r="U31" s="74" t="str">
        <f t="shared" si="1"/>
        <v/>
      </c>
    </row>
    <row r="32" spans="2:28" x14ac:dyDescent="0.2">
      <c r="B32" s="64">
        <v>18</v>
      </c>
      <c r="C32" s="71"/>
      <c r="D32" s="72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84"/>
      <c r="U32" s="74" t="str">
        <f t="shared" si="1"/>
        <v/>
      </c>
    </row>
    <row r="33" spans="1:27" x14ac:dyDescent="0.2">
      <c r="B33" s="76">
        <v>19</v>
      </c>
      <c r="C33" s="71"/>
      <c r="D33" s="72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84"/>
      <c r="U33" s="74" t="str">
        <f t="shared" si="1"/>
        <v/>
      </c>
    </row>
    <row r="34" spans="1:27" x14ac:dyDescent="0.2">
      <c r="B34" s="64">
        <v>20</v>
      </c>
      <c r="C34" s="71"/>
      <c r="D34" s="72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84"/>
      <c r="U34" s="74" t="str">
        <f t="shared" si="1"/>
        <v/>
      </c>
    </row>
    <row r="35" spans="1:27" x14ac:dyDescent="0.2">
      <c r="B35" s="76">
        <v>21</v>
      </c>
      <c r="C35" s="71"/>
      <c r="D35" s="72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84"/>
      <c r="U35" s="74" t="str">
        <f t="shared" si="1"/>
        <v/>
      </c>
    </row>
    <row r="36" spans="1:27" x14ac:dyDescent="0.2">
      <c r="B36" s="64">
        <v>22</v>
      </c>
      <c r="C36" s="71"/>
      <c r="D36" s="72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84"/>
      <c r="U36" s="74" t="str">
        <f t="shared" si="1"/>
        <v/>
      </c>
    </row>
    <row r="37" spans="1:27" ht="15" thickBot="1" x14ac:dyDescent="0.25">
      <c r="B37" s="88">
        <v>23</v>
      </c>
      <c r="C37" s="161"/>
      <c r="D37" s="90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2"/>
      <c r="U37" s="164" t="str">
        <f t="shared" si="1"/>
        <v/>
      </c>
    </row>
    <row r="38" spans="1:27" ht="15.75" thickTop="1" thickBot="1" x14ac:dyDescent="0.25">
      <c r="U38" s="163"/>
    </row>
    <row r="39" spans="1:27" ht="15.75" customHeight="1" thickTop="1" x14ac:dyDescent="0.2">
      <c r="A39" s="94"/>
      <c r="B39" s="35" t="str">
        <f>B12</f>
        <v>Name</v>
      </c>
      <c r="C39" s="36"/>
      <c r="D39" s="95" t="str">
        <f>D12</f>
        <v>Gruppe</v>
      </c>
      <c r="E39" s="38" t="s">
        <v>13</v>
      </c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96" t="s">
        <v>16</v>
      </c>
      <c r="W39" s="97" t="s">
        <v>17</v>
      </c>
      <c r="X39" s="98"/>
    </row>
    <row r="40" spans="1:27" ht="16.5" customHeight="1" x14ac:dyDescent="0.2">
      <c r="A40" s="94"/>
      <c r="B40" s="45"/>
      <c r="C40" s="46"/>
      <c r="D40" s="99"/>
      <c r="E40" s="100">
        <v>16</v>
      </c>
      <c r="F40" s="101">
        <v>17</v>
      </c>
      <c r="G40" s="101">
        <v>18</v>
      </c>
      <c r="H40" s="101">
        <v>19</v>
      </c>
      <c r="I40" s="101">
        <v>20</v>
      </c>
      <c r="J40" s="101">
        <v>21</v>
      </c>
      <c r="K40" s="101">
        <v>22</v>
      </c>
      <c r="L40" s="101">
        <v>23</v>
      </c>
      <c r="M40" s="101">
        <v>24</v>
      </c>
      <c r="N40" s="101">
        <v>25</v>
      </c>
      <c r="O40" s="101">
        <v>26</v>
      </c>
      <c r="P40" s="101">
        <v>27</v>
      </c>
      <c r="Q40" s="101">
        <v>28</v>
      </c>
      <c r="R40" s="101">
        <v>29</v>
      </c>
      <c r="S40" s="101">
        <v>30</v>
      </c>
      <c r="T40" s="102">
        <v>31</v>
      </c>
      <c r="U40" s="103"/>
      <c r="V40" s="31"/>
      <c r="W40" s="97"/>
      <c r="X40" s="98"/>
    </row>
    <row r="41" spans="1:27" ht="16.5" customHeight="1" thickBot="1" x14ac:dyDescent="0.25">
      <c r="A41" s="94"/>
      <c r="B41" s="55"/>
      <c r="C41" s="56"/>
      <c r="D41" s="104"/>
      <c r="E41" s="105" t="str">
        <f>IF(OR(ISBLANK($D$5),ISBLANK($J$5)),"",TEXT(DATE($J$5,MONTH(DATEVALUE($D$5&amp;"1")),E40),"TTT"))</f>
        <v/>
      </c>
      <c r="F41" s="106" t="str">
        <f t="shared" ref="F41:T41" si="2">IF(OR(ISBLANK($D$5),ISBLANK($J$5)),"",TEXT(DATE($J$5,MONTH(DATEVALUE($D$5&amp;"1")),F40),"TTT"))</f>
        <v/>
      </c>
      <c r="G41" s="107" t="str">
        <f t="shared" si="2"/>
        <v/>
      </c>
      <c r="H41" s="108" t="str">
        <f t="shared" si="2"/>
        <v/>
      </c>
      <c r="I41" s="106" t="str">
        <f t="shared" si="2"/>
        <v/>
      </c>
      <c r="J41" s="106" t="str">
        <f t="shared" si="2"/>
        <v/>
      </c>
      <c r="K41" s="106" t="str">
        <f t="shared" si="2"/>
        <v/>
      </c>
      <c r="L41" s="107" t="str">
        <f t="shared" si="2"/>
        <v/>
      </c>
      <c r="M41" s="108" t="str">
        <f t="shared" si="2"/>
        <v/>
      </c>
      <c r="N41" s="108" t="str">
        <f t="shared" si="2"/>
        <v/>
      </c>
      <c r="O41" s="108" t="str">
        <f t="shared" si="2"/>
        <v/>
      </c>
      <c r="P41" s="108" t="str">
        <f t="shared" si="2"/>
        <v/>
      </c>
      <c r="Q41" s="108" t="str">
        <f t="shared" si="2"/>
        <v/>
      </c>
      <c r="R41" s="106" t="str">
        <f t="shared" si="2"/>
        <v/>
      </c>
      <c r="S41" s="107" t="str">
        <f t="shared" si="2"/>
        <v/>
      </c>
      <c r="T41" s="108" t="str">
        <f t="shared" si="2"/>
        <v/>
      </c>
      <c r="U41" s="109"/>
      <c r="V41" s="31"/>
      <c r="W41" s="97"/>
      <c r="X41" s="98"/>
    </row>
    <row r="42" spans="1:27" ht="15" thickTop="1" x14ac:dyDescent="0.2">
      <c r="B42" s="110">
        <f>B15</f>
        <v>1</v>
      </c>
      <c r="C42" s="111" t="str">
        <f t="shared" ref="C42:D57" si="3">IF(ISBLANK(C15),"",C15)</f>
        <v/>
      </c>
      <c r="D42" s="111" t="str">
        <f t="shared" si="3"/>
        <v/>
      </c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74" t="str">
        <f t="shared" ref="U42:U64" si="4">IF(SUM(E42:T42,U15)&gt;0,MIN(160,SUM(E42:T42,U15)),"")</f>
        <v/>
      </c>
      <c r="V42" s="31"/>
      <c r="W42" s="112" t="str">
        <f>IF(U42="","",IF(ISBLANK(D15),"Bitte Gruppe 1-2-3 eingeben! Siehe Fußzeile",IF($U$5="","Bitte Jahr des Projektbeginns eingeben",U42*VLOOKUP(D15,N$69:U$71,2,1)/160)))</f>
        <v/>
      </c>
      <c r="X42" s="113"/>
      <c r="AA42" s="114"/>
    </row>
    <row r="43" spans="1:27" ht="15.75" customHeight="1" x14ac:dyDescent="0.2">
      <c r="B43" s="75">
        <f>B16</f>
        <v>2</v>
      </c>
      <c r="C43" s="115" t="str">
        <f t="shared" si="3"/>
        <v/>
      </c>
      <c r="D43" s="76" t="str">
        <f t="shared" si="3"/>
        <v/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74" t="str">
        <f t="shared" si="4"/>
        <v/>
      </c>
      <c r="V43" s="31"/>
      <c r="W43" s="112" t="str">
        <f t="shared" ref="W43:W64" si="5">IF(U43="","",IF(ISBLANK(D16),"Bitte Gruppe 1-2-3 eingeben! Siehe Fußzeile",IF($U$5="","Bitte Jahr des Projektbeginns eingeben",U43*VLOOKUP(D16,N$69:U$71,2,1)/160)))</f>
        <v/>
      </c>
      <c r="X43" s="113"/>
    </row>
    <row r="44" spans="1:27" x14ac:dyDescent="0.2">
      <c r="B44" s="75">
        <f>B17</f>
        <v>3</v>
      </c>
      <c r="C44" s="115" t="str">
        <f t="shared" si="3"/>
        <v/>
      </c>
      <c r="D44" s="70" t="str">
        <f t="shared" si="3"/>
        <v/>
      </c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74" t="str">
        <f t="shared" si="4"/>
        <v/>
      </c>
      <c r="V44" s="31"/>
      <c r="W44" s="112" t="str">
        <f t="shared" si="5"/>
        <v/>
      </c>
      <c r="X44" s="116"/>
    </row>
    <row r="45" spans="1:27" x14ac:dyDescent="0.2">
      <c r="B45" s="75">
        <f>B18</f>
        <v>4</v>
      </c>
      <c r="C45" s="117" t="str">
        <f t="shared" si="3"/>
        <v/>
      </c>
      <c r="D45" s="76" t="str">
        <f t="shared" si="3"/>
        <v/>
      </c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74" t="str">
        <f t="shared" si="4"/>
        <v/>
      </c>
      <c r="V45" s="31"/>
      <c r="W45" s="112" t="str">
        <f t="shared" si="5"/>
        <v/>
      </c>
      <c r="X45" s="113"/>
    </row>
    <row r="46" spans="1:27" x14ac:dyDescent="0.2">
      <c r="B46" s="76">
        <f>B19</f>
        <v>5</v>
      </c>
      <c r="C46" s="117" t="str">
        <f t="shared" si="3"/>
        <v/>
      </c>
      <c r="D46" s="76" t="str">
        <f t="shared" si="3"/>
        <v/>
      </c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74" t="str">
        <f t="shared" si="4"/>
        <v/>
      </c>
      <c r="V46" s="31"/>
      <c r="W46" s="112" t="str">
        <f t="shared" si="5"/>
        <v/>
      </c>
      <c r="X46" s="113"/>
    </row>
    <row r="47" spans="1:27" x14ac:dyDescent="0.2">
      <c r="B47" s="70">
        <v>6</v>
      </c>
      <c r="C47" s="117" t="str">
        <f t="shared" si="3"/>
        <v/>
      </c>
      <c r="D47" s="64" t="str">
        <f t="shared" si="3"/>
        <v/>
      </c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74" t="str">
        <f t="shared" si="4"/>
        <v/>
      </c>
      <c r="V47" s="31"/>
      <c r="W47" s="112" t="str">
        <f t="shared" si="5"/>
        <v/>
      </c>
      <c r="X47" s="113"/>
    </row>
    <row r="48" spans="1:27" x14ac:dyDescent="0.2">
      <c r="B48" s="76">
        <v>7</v>
      </c>
      <c r="C48" s="117" t="str">
        <f t="shared" si="3"/>
        <v/>
      </c>
      <c r="D48" s="64" t="str">
        <f t="shared" si="3"/>
        <v/>
      </c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74" t="str">
        <f t="shared" si="4"/>
        <v/>
      </c>
      <c r="V48" s="31"/>
      <c r="W48" s="112" t="str">
        <f t="shared" si="5"/>
        <v/>
      </c>
      <c r="X48" s="113"/>
    </row>
    <row r="49" spans="2:24" x14ac:dyDescent="0.2">
      <c r="B49" s="70">
        <v>8</v>
      </c>
      <c r="C49" s="117" t="str">
        <f t="shared" si="3"/>
        <v/>
      </c>
      <c r="D49" s="64" t="str">
        <f t="shared" si="3"/>
        <v/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74" t="str">
        <f t="shared" si="4"/>
        <v/>
      </c>
      <c r="V49" s="31"/>
      <c r="W49" s="112" t="str">
        <f t="shared" si="5"/>
        <v/>
      </c>
      <c r="X49" s="116"/>
    </row>
    <row r="50" spans="2:24" x14ac:dyDescent="0.2">
      <c r="B50" s="75">
        <f>B23</f>
        <v>9</v>
      </c>
      <c r="C50" s="118" t="str">
        <f t="shared" si="3"/>
        <v/>
      </c>
      <c r="D50" s="64" t="str">
        <f t="shared" si="3"/>
        <v/>
      </c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74" t="str">
        <f t="shared" si="4"/>
        <v/>
      </c>
      <c r="V50" s="31"/>
      <c r="W50" s="112" t="str">
        <f t="shared" si="5"/>
        <v/>
      </c>
      <c r="X50" s="113"/>
    </row>
    <row r="51" spans="2:24" x14ac:dyDescent="0.2">
      <c r="B51" s="76">
        <f>B24</f>
        <v>10</v>
      </c>
      <c r="C51" s="117" t="str">
        <f t="shared" si="3"/>
        <v/>
      </c>
      <c r="D51" s="64" t="str">
        <f t="shared" si="3"/>
        <v/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74" t="str">
        <f t="shared" si="4"/>
        <v/>
      </c>
      <c r="V51" s="31"/>
      <c r="W51" s="112" t="str">
        <f t="shared" si="5"/>
        <v/>
      </c>
      <c r="X51" s="113"/>
    </row>
    <row r="52" spans="2:24" x14ac:dyDescent="0.2">
      <c r="B52" s="70">
        <v>11</v>
      </c>
      <c r="C52" s="117" t="str">
        <f t="shared" si="3"/>
        <v/>
      </c>
      <c r="D52" s="64" t="str">
        <f t="shared" si="3"/>
        <v/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74" t="str">
        <f t="shared" si="4"/>
        <v/>
      </c>
      <c r="V52" s="31"/>
      <c r="W52" s="112" t="str">
        <f t="shared" si="5"/>
        <v/>
      </c>
      <c r="X52" s="113"/>
    </row>
    <row r="53" spans="2:24" x14ac:dyDescent="0.2">
      <c r="B53" s="75">
        <v>12</v>
      </c>
      <c r="C53" s="118" t="str">
        <f t="shared" si="3"/>
        <v/>
      </c>
      <c r="D53" s="76" t="str">
        <f t="shared" si="3"/>
        <v/>
      </c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74" t="str">
        <f t="shared" si="4"/>
        <v/>
      </c>
      <c r="V53" s="31"/>
      <c r="W53" s="112" t="str">
        <f t="shared" si="5"/>
        <v/>
      </c>
      <c r="X53" s="113"/>
    </row>
    <row r="54" spans="2:24" x14ac:dyDescent="0.2">
      <c r="B54" s="75">
        <v>13</v>
      </c>
      <c r="C54" s="117" t="str">
        <f t="shared" si="3"/>
        <v/>
      </c>
      <c r="D54" s="70" t="str">
        <f t="shared" si="3"/>
        <v/>
      </c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74" t="str">
        <f t="shared" si="4"/>
        <v/>
      </c>
      <c r="V54" s="31"/>
      <c r="W54" s="112" t="str">
        <f t="shared" si="5"/>
        <v/>
      </c>
      <c r="X54" s="113"/>
    </row>
    <row r="55" spans="2:24" x14ac:dyDescent="0.2">
      <c r="B55" s="76">
        <v>14</v>
      </c>
      <c r="C55" s="118" t="str">
        <f t="shared" si="3"/>
        <v/>
      </c>
      <c r="D55" s="76" t="str">
        <f t="shared" si="3"/>
        <v/>
      </c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74" t="str">
        <f t="shared" si="4"/>
        <v/>
      </c>
      <c r="V55" s="31"/>
      <c r="W55" s="112" t="str">
        <f t="shared" si="5"/>
        <v/>
      </c>
      <c r="X55" s="116"/>
    </row>
    <row r="56" spans="2:24" x14ac:dyDescent="0.2">
      <c r="B56" s="76">
        <v>15</v>
      </c>
      <c r="C56" s="117" t="str">
        <f t="shared" si="3"/>
        <v/>
      </c>
      <c r="D56" s="76" t="str">
        <f t="shared" si="3"/>
        <v/>
      </c>
      <c r="E56" s="119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85" t="str">
        <f t="shared" si="4"/>
        <v/>
      </c>
      <c r="V56" s="31"/>
      <c r="W56" s="112" t="str">
        <f t="shared" si="5"/>
        <v/>
      </c>
      <c r="X56" s="113"/>
    </row>
    <row r="57" spans="2:24" x14ac:dyDescent="0.2">
      <c r="B57" s="76">
        <v>16</v>
      </c>
      <c r="C57" s="117" t="str">
        <f t="shared" si="3"/>
        <v/>
      </c>
      <c r="D57" s="76" t="str">
        <f t="shared" si="3"/>
        <v/>
      </c>
      <c r="E57" s="119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85" t="str">
        <f t="shared" si="4"/>
        <v/>
      </c>
      <c r="V57" s="31"/>
      <c r="W57" s="112" t="str">
        <f t="shared" si="5"/>
        <v/>
      </c>
    </row>
    <row r="58" spans="2:24" x14ac:dyDescent="0.2">
      <c r="B58" s="76">
        <v>17</v>
      </c>
      <c r="C58" s="117" t="str">
        <f t="shared" ref="C58:D64" si="6">IF(ISBLANK(C31),"",C31)</f>
        <v/>
      </c>
      <c r="D58" s="76" t="str">
        <f t="shared" si="6"/>
        <v/>
      </c>
      <c r="E58" s="119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85" t="str">
        <f t="shared" si="4"/>
        <v/>
      </c>
      <c r="V58" s="31"/>
      <c r="W58" s="112" t="str">
        <f t="shared" si="5"/>
        <v/>
      </c>
    </row>
    <row r="59" spans="2:24" x14ac:dyDescent="0.2">
      <c r="B59" s="76">
        <v>18</v>
      </c>
      <c r="C59" s="117" t="str">
        <f t="shared" si="6"/>
        <v/>
      </c>
      <c r="D59" s="76" t="str">
        <f t="shared" si="6"/>
        <v/>
      </c>
      <c r="E59" s="119"/>
      <c r="F59" s="120"/>
      <c r="G59" s="120"/>
      <c r="H59" s="120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85" t="str">
        <f t="shared" si="4"/>
        <v/>
      </c>
      <c r="V59" s="31"/>
      <c r="W59" s="112" t="str">
        <f t="shared" si="5"/>
        <v/>
      </c>
    </row>
    <row r="60" spans="2:24" x14ac:dyDescent="0.2">
      <c r="B60" s="76">
        <v>19</v>
      </c>
      <c r="C60" s="117" t="str">
        <f t="shared" si="6"/>
        <v/>
      </c>
      <c r="D60" s="76" t="str">
        <f t="shared" si="6"/>
        <v/>
      </c>
      <c r="E60" s="119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85" t="str">
        <f t="shared" si="4"/>
        <v/>
      </c>
      <c r="V60" s="31"/>
      <c r="W60" s="112" t="str">
        <f t="shared" si="5"/>
        <v/>
      </c>
    </row>
    <row r="61" spans="2:24" x14ac:dyDescent="0.2">
      <c r="B61" s="76">
        <v>20</v>
      </c>
      <c r="C61" s="117" t="str">
        <f t="shared" si="6"/>
        <v/>
      </c>
      <c r="D61" s="76" t="str">
        <f t="shared" si="6"/>
        <v/>
      </c>
      <c r="E61" s="119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85" t="str">
        <f t="shared" si="4"/>
        <v/>
      </c>
      <c r="V61" s="31"/>
      <c r="W61" s="112" t="str">
        <f t="shared" si="5"/>
        <v/>
      </c>
    </row>
    <row r="62" spans="2:24" x14ac:dyDescent="0.2">
      <c r="B62" s="76">
        <v>21</v>
      </c>
      <c r="C62" s="117" t="str">
        <f t="shared" si="6"/>
        <v/>
      </c>
      <c r="D62" s="76" t="str">
        <f t="shared" si="6"/>
        <v/>
      </c>
      <c r="E62" s="119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85" t="str">
        <f t="shared" si="4"/>
        <v/>
      </c>
      <c r="V62" s="31"/>
      <c r="W62" s="112" t="str">
        <f t="shared" si="5"/>
        <v/>
      </c>
    </row>
    <row r="63" spans="2:24" x14ac:dyDescent="0.2">
      <c r="B63" s="76">
        <v>22</v>
      </c>
      <c r="C63" s="117" t="str">
        <f t="shared" si="6"/>
        <v/>
      </c>
      <c r="D63" s="76" t="str">
        <f t="shared" si="6"/>
        <v/>
      </c>
      <c r="E63" s="119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85" t="str">
        <f t="shared" si="4"/>
        <v/>
      </c>
      <c r="V63" s="31"/>
      <c r="W63" s="112" t="str">
        <f t="shared" si="5"/>
        <v/>
      </c>
    </row>
    <row r="64" spans="2:24" ht="15" thickBot="1" x14ac:dyDescent="0.25">
      <c r="B64" s="88">
        <v>23</v>
      </c>
      <c r="C64" s="121" t="str">
        <f t="shared" si="6"/>
        <v/>
      </c>
      <c r="D64" s="88" t="str">
        <f t="shared" si="6"/>
        <v/>
      </c>
      <c r="E64" s="122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3" t="str">
        <f t="shared" si="4"/>
        <v/>
      </c>
      <c r="V64" s="31"/>
      <c r="W64" s="112" t="str">
        <f t="shared" si="5"/>
        <v/>
      </c>
    </row>
    <row r="65" spans="1:24" ht="15.75" thickTop="1" thickBot="1" x14ac:dyDescent="0.25">
      <c r="A65" s="123"/>
      <c r="B65" s="124"/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5"/>
      <c r="Q65" s="125"/>
      <c r="R65" s="125">
        <f>IF(S65=0,0,MID(S65,1,1)+MID(S65,2,1)+MID(S65,3,1)+MID(S65,4,1)+MID(S65,5,1)+MID(S65,6,1)+MID(S65,7,1)+MID(S65,8,1))</f>
        <v>0</v>
      </c>
      <c r="S65" s="125">
        <f>T65*10000000</f>
        <v>0</v>
      </c>
      <c r="T65" s="126">
        <f>ROUNDDOWN(SUM(E15:T37)+SUM(E42:T64),0)</f>
        <v>0</v>
      </c>
      <c r="U65" s="127" t="str">
        <f>IF(SUM(U42:U64)&gt;0,SUM(U42:U64),"")</f>
        <v/>
      </c>
      <c r="V65" s="128"/>
      <c r="W65" s="129" t="str">
        <f>IF(SUM(W42:W64)=0,"",SUM(W42:W64))</f>
        <v/>
      </c>
      <c r="X65" s="116"/>
    </row>
    <row r="66" spans="1:24" ht="15" thickTop="1" x14ac:dyDescent="0.2">
      <c r="A66" s="123"/>
      <c r="B66" s="130" t="s">
        <v>18</v>
      </c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24"/>
      <c r="O66" s="124"/>
      <c r="P66" s="125"/>
      <c r="Q66" s="125"/>
      <c r="R66" s="125"/>
      <c r="S66" s="125"/>
      <c r="T66" s="126"/>
      <c r="U66" s="131"/>
      <c r="V66" s="123"/>
      <c r="W66" s="132"/>
      <c r="X66" s="133"/>
    </row>
    <row r="67" spans="1:24" x14ac:dyDescent="0.2">
      <c r="A67" s="123"/>
      <c r="B67" s="130" t="s">
        <v>19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24"/>
      <c r="O67" s="124"/>
      <c r="P67" s="125"/>
      <c r="Q67" s="125" t="str">
        <f>CHAR(R67+64)</f>
        <v>@</v>
      </c>
      <c r="R67" s="134">
        <f>IF(VALUE(T67)&lt;=9,T67,MID(T67,1,1)+MID(T67,2,1))</f>
        <v>0</v>
      </c>
      <c r="S67" s="134"/>
      <c r="T67" s="125">
        <f>IF((U68-U67)&gt;0,MID(U68,FIND(",",U68)+1,99),0)</f>
        <v>0</v>
      </c>
      <c r="U67" s="135">
        <f>INT(SUM(E15:T37)+SUM(E42:T64))</f>
        <v>0</v>
      </c>
      <c r="V67" s="123"/>
      <c r="W67" s="136"/>
      <c r="X67" s="137"/>
    </row>
    <row r="68" spans="1:24" x14ac:dyDescent="0.2">
      <c r="A68" s="123"/>
      <c r="B68" s="130" t="s">
        <v>20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24"/>
      <c r="O68" s="2"/>
      <c r="P68" s="138" t="s">
        <v>21</v>
      </c>
      <c r="Q68" s="124"/>
      <c r="R68" s="124"/>
      <c r="S68" s="124"/>
      <c r="T68" s="124"/>
      <c r="U68" s="135">
        <f>SUM(E15:T37)+SUM(E42:T64)</f>
        <v>0</v>
      </c>
      <c r="V68" s="123"/>
      <c r="W68" s="123"/>
      <c r="X68" s="87"/>
    </row>
    <row r="69" spans="1:24" x14ac:dyDescent="0.2">
      <c r="B69" s="130" t="s">
        <v>22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9">
        <v>1</v>
      </c>
      <c r="O69" s="140" t="str">
        <f>IF(AND(ISNUMBER($U$5),$U$5&gt;2014),9000,IF(OR($U$5&lt;50,$U$5=""),"Bitte Jahr des Projektbeginns oben eingeben",8000))</f>
        <v>Bitte Jahr des Projektbeginns oben eingeben</v>
      </c>
      <c r="P69" s="140"/>
      <c r="Q69" s="140"/>
      <c r="R69" s="140"/>
      <c r="S69" s="140"/>
      <c r="T69" s="140"/>
      <c r="U69" s="140"/>
      <c r="V69" s="141"/>
      <c r="W69" s="87"/>
      <c r="X69" s="87"/>
    </row>
    <row r="70" spans="1:24" x14ac:dyDescent="0.2">
      <c r="B70" s="130"/>
      <c r="E70" s="142" t="s">
        <v>23</v>
      </c>
      <c r="F70" s="142"/>
      <c r="G70" s="143" t="str">
        <f>R65&amp;Q67</f>
        <v>0@</v>
      </c>
      <c r="H70" s="143"/>
      <c r="I70" s="142" t="str">
        <f>LEFT(U1,6)</f>
        <v>v2407a</v>
      </c>
      <c r="N70" s="139">
        <v>2</v>
      </c>
      <c r="O70" s="144" t="str">
        <f>IF(AND(ISNUMBER($U$5),$U$5&gt;2014),7000,IF(OR($U$5&lt;50,$U$5=""),"Bitte Jahr des Projektbeginns oben eingeben",5800))</f>
        <v>Bitte Jahr des Projektbeginns oben eingeben</v>
      </c>
      <c r="P70" s="144"/>
      <c r="Q70" s="144"/>
      <c r="R70" s="144"/>
      <c r="S70" s="144"/>
      <c r="T70" s="144"/>
      <c r="U70" s="144"/>
    </row>
    <row r="71" spans="1:24" x14ac:dyDescent="0.2">
      <c r="N71" s="139">
        <v>3</v>
      </c>
      <c r="O71" s="145" t="str">
        <f>IF(AND(ISNUMBER($U$5),$U$5&gt;2014),5000,IF(OR($U$5&lt;50,$U$5=""),"Bitte Jahr des Projektbeginns oben eingeben",4000))</f>
        <v>Bitte Jahr des Projektbeginns oben eingeben</v>
      </c>
      <c r="P71" s="145"/>
      <c r="Q71" s="145"/>
      <c r="R71" s="145"/>
      <c r="S71" s="145"/>
      <c r="T71" s="145"/>
      <c r="U71" s="145"/>
    </row>
    <row r="72" spans="1:24" ht="18.75" x14ac:dyDescent="0.3">
      <c r="B72" s="146" t="s">
        <v>24</v>
      </c>
      <c r="D72" s="147"/>
    </row>
    <row r="73" spans="1:24" x14ac:dyDescent="0.2">
      <c r="B73" s="148"/>
      <c r="C73" s="149"/>
      <c r="D73" s="148"/>
      <c r="E73" s="148"/>
      <c r="F73" s="148"/>
      <c r="G73" s="148"/>
      <c r="H73" s="148"/>
      <c r="I73" s="148"/>
      <c r="J73" s="148"/>
      <c r="K73" s="148"/>
      <c r="L73" s="148"/>
      <c r="M73" s="149"/>
      <c r="N73" s="150"/>
      <c r="O73" s="150"/>
      <c r="P73" s="150"/>
      <c r="Q73" s="150"/>
      <c r="R73" s="150"/>
      <c r="S73" s="150"/>
      <c r="T73" s="150"/>
      <c r="U73" s="150"/>
    </row>
    <row r="74" spans="1:24" x14ac:dyDescent="0.2">
      <c r="B74" s="151" t="s">
        <v>25</v>
      </c>
      <c r="C74" s="151"/>
      <c r="D74" s="152" t="str">
        <f>IF(ISBLANK(C15),"(Mitarbeiter 1)",C15)</f>
        <v>(Mitarbeiter 1)</v>
      </c>
      <c r="E74" s="31"/>
      <c r="F74" s="152"/>
      <c r="G74" s="31"/>
      <c r="H74" s="31"/>
      <c r="I74" s="152" t="str">
        <f>IF(ISBLANK(C16),"(Mitarbeiter 2)",C16)</f>
        <v>(Mitarbeiter 2)</v>
      </c>
      <c r="J74" s="31"/>
      <c r="K74" s="31"/>
      <c r="L74" s="152"/>
      <c r="M74" s="31"/>
      <c r="N74" s="152"/>
      <c r="O74" s="152" t="str">
        <f>IF(ISBLANK(C17),"(Mitarbeiter 3)",C17)</f>
        <v>(Mitarbeiter 3)</v>
      </c>
      <c r="P74" s="31"/>
      <c r="Q74" s="153"/>
      <c r="R74" s="153"/>
      <c r="T74" s="153"/>
      <c r="U74" s="153"/>
    </row>
    <row r="75" spans="1:24" x14ac:dyDescent="0.2"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</row>
    <row r="76" spans="1:24" x14ac:dyDescent="0.2"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0"/>
      <c r="R76" s="150"/>
      <c r="S76" s="150"/>
      <c r="T76" s="150"/>
      <c r="U76" s="150"/>
    </row>
    <row r="77" spans="1:24" x14ac:dyDescent="0.2">
      <c r="B77" s="154"/>
      <c r="C77" s="155"/>
      <c r="D77" s="154"/>
      <c r="E77" s="154"/>
      <c r="F77" s="154"/>
      <c r="G77" s="154"/>
      <c r="H77" s="154"/>
      <c r="I77" s="154"/>
      <c r="J77" s="154"/>
      <c r="K77" s="154"/>
      <c r="L77" s="154"/>
      <c r="M77" s="155"/>
      <c r="N77" s="151"/>
      <c r="O77" s="151"/>
      <c r="P77" s="151"/>
      <c r="Q77" s="150"/>
      <c r="R77" s="150"/>
      <c r="S77" s="150"/>
      <c r="T77" s="150"/>
      <c r="U77" s="150"/>
    </row>
    <row r="78" spans="1:24" x14ac:dyDescent="0.2">
      <c r="B78" s="152" t="str">
        <f>IF(ISBLANK(C18),"(Mitarbeiter 4)",C18)</f>
        <v>(Mitarbeiter 4)</v>
      </c>
      <c r="C78" s="31"/>
      <c r="D78" s="152" t="str">
        <f>IF(ISBLANK(C19),"(Mitarbeiter 5)",C19)</f>
        <v>(Mitarbeiter 5)</v>
      </c>
      <c r="E78" s="31"/>
      <c r="F78" s="152"/>
      <c r="G78" s="31"/>
      <c r="H78" s="31"/>
      <c r="I78" s="152" t="str">
        <f>IF(ISBLANK(C20),"(Mitarbeiter 6)",C20)</f>
        <v>(Mitarbeiter 6)</v>
      </c>
      <c r="J78" s="31"/>
      <c r="K78" s="31"/>
      <c r="L78" s="152"/>
      <c r="M78" s="31"/>
      <c r="N78" s="152"/>
      <c r="O78" s="152" t="str">
        <f>IF(ISBLANK(C21),"(Mitarbeiter 7)",C21)</f>
        <v>(Mitarbeiter 7)</v>
      </c>
      <c r="P78" s="31"/>
      <c r="Q78" s="153"/>
      <c r="R78" s="153"/>
      <c r="T78" s="153"/>
      <c r="U78" s="153"/>
    </row>
    <row r="79" spans="1:24" x14ac:dyDescent="0.2"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</row>
    <row r="80" spans="1:24" x14ac:dyDescent="0.2"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0"/>
      <c r="R80" s="150"/>
      <c r="S80" s="150"/>
      <c r="T80" s="150"/>
      <c r="U80" s="150"/>
    </row>
    <row r="81" spans="2:21" x14ac:dyDescent="0.2">
      <c r="B81" s="154"/>
      <c r="C81" s="155"/>
      <c r="D81" s="154"/>
      <c r="E81" s="154"/>
      <c r="F81" s="154"/>
      <c r="G81" s="154"/>
      <c r="H81" s="154"/>
      <c r="I81" s="154"/>
      <c r="J81" s="154"/>
      <c r="K81" s="154"/>
      <c r="L81" s="154"/>
      <c r="M81" s="155"/>
      <c r="N81" s="151"/>
      <c r="O81" s="151"/>
      <c r="P81" s="151"/>
      <c r="Q81" s="150"/>
      <c r="R81" s="150"/>
      <c r="S81" s="150"/>
      <c r="T81" s="150"/>
      <c r="U81" s="150"/>
    </row>
    <row r="82" spans="2:21" x14ac:dyDescent="0.2">
      <c r="B82" s="152" t="str">
        <f>IF(ISBLANK(C22),"(Mitarbeiter 8)",C22)</f>
        <v>(Mitarbeiter 8)</v>
      </c>
      <c r="C82" s="31"/>
      <c r="D82" s="152" t="str">
        <f>IF(ISBLANK(C23),"(Mitarbeiter 9)",C23)</f>
        <v>(Mitarbeiter 9)</v>
      </c>
      <c r="E82" s="31"/>
      <c r="F82" s="152"/>
      <c r="G82" s="31"/>
      <c r="H82" s="31"/>
      <c r="I82" s="152" t="str">
        <f>IF(ISBLANK(C24),"(Mitarbeiter 10)",C24)</f>
        <v>(Mitarbeiter 10)</v>
      </c>
      <c r="J82" s="31"/>
      <c r="K82" s="31"/>
      <c r="L82" s="152"/>
      <c r="M82" s="31"/>
      <c r="N82" s="152"/>
      <c r="O82" s="152" t="str">
        <f>IF(ISBLANK(C25),"(Mitarbeiter 11)",C25)</f>
        <v>(Mitarbeiter 11)</v>
      </c>
      <c r="P82" s="31"/>
      <c r="Q82" s="153"/>
      <c r="R82" s="153"/>
      <c r="T82" s="153"/>
      <c r="U82" s="153"/>
    </row>
    <row r="83" spans="2:21" x14ac:dyDescent="0.2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</row>
    <row r="84" spans="2:21" x14ac:dyDescent="0.2"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0"/>
      <c r="R84" s="150"/>
      <c r="S84" s="150"/>
      <c r="T84" s="150"/>
      <c r="U84" s="150"/>
    </row>
    <row r="85" spans="2:21" x14ac:dyDescent="0.2">
      <c r="B85" s="154"/>
      <c r="C85" s="155"/>
      <c r="D85" s="154"/>
      <c r="E85" s="154"/>
      <c r="F85" s="154"/>
      <c r="G85" s="154"/>
      <c r="H85" s="154"/>
      <c r="I85" s="154"/>
      <c r="J85" s="154"/>
      <c r="K85" s="154"/>
      <c r="L85" s="154"/>
      <c r="M85" s="155"/>
      <c r="N85" s="151"/>
      <c r="O85" s="151"/>
      <c r="P85" s="151"/>
      <c r="Q85" s="150"/>
      <c r="R85" s="150"/>
      <c r="S85" s="150"/>
      <c r="T85" s="150"/>
      <c r="U85" s="150"/>
    </row>
    <row r="86" spans="2:21" x14ac:dyDescent="0.2">
      <c r="B86" s="152" t="str">
        <f>IF(ISBLANK(C26),"(Mitarbeiter 12)",C26)</f>
        <v>(Mitarbeiter 12)</v>
      </c>
      <c r="C86" s="31"/>
      <c r="D86" s="152" t="str">
        <f>IF(ISBLANK(C27),"(Mitarbeiter 13)",C27)</f>
        <v>(Mitarbeiter 13)</v>
      </c>
      <c r="E86" s="31"/>
      <c r="F86" s="152"/>
      <c r="G86" s="31"/>
      <c r="H86" s="31"/>
      <c r="I86" s="152" t="str">
        <f>IF(ISBLANK(C28),"(Mitarbeiter 14)",C28)</f>
        <v>(Mitarbeiter 14)</v>
      </c>
      <c r="J86" s="31"/>
      <c r="K86" s="31"/>
      <c r="L86" s="152"/>
      <c r="M86" s="31"/>
      <c r="N86" s="152"/>
      <c r="O86" s="152" t="str">
        <f>IF(ISBLANK(C29),"(Mitarbeiter 15)",C29)</f>
        <v>(Mitarbeiter 15)</v>
      </c>
      <c r="P86" s="31"/>
      <c r="Q86" s="153"/>
      <c r="R86" s="153"/>
      <c r="T86" s="153"/>
      <c r="U86" s="153"/>
    </row>
    <row r="88" spans="2:21" x14ac:dyDescent="0.2"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0"/>
      <c r="R88" s="150"/>
      <c r="S88" s="150"/>
      <c r="T88" s="150"/>
      <c r="U88" s="150"/>
    </row>
    <row r="89" spans="2:21" x14ac:dyDescent="0.2">
      <c r="B89" s="154"/>
      <c r="C89" s="155"/>
      <c r="D89" s="154"/>
      <c r="E89" s="154"/>
      <c r="F89" s="154"/>
      <c r="G89" s="154"/>
      <c r="H89" s="154"/>
      <c r="I89" s="154"/>
      <c r="J89" s="154"/>
      <c r="K89" s="154"/>
      <c r="L89" s="154"/>
      <c r="M89" s="155"/>
      <c r="N89" s="151"/>
      <c r="O89" s="151"/>
      <c r="P89" s="151"/>
      <c r="Q89" s="150"/>
      <c r="R89" s="150"/>
      <c r="S89" s="150"/>
      <c r="T89" s="150"/>
      <c r="U89" s="150"/>
    </row>
    <row r="90" spans="2:21" x14ac:dyDescent="0.2">
      <c r="B90" s="152" t="str">
        <f>IF(ISBLANK(C30),"(Mitarbeiter 16)",C30)</f>
        <v>(Mitarbeiter 16)</v>
      </c>
      <c r="C90" s="31"/>
      <c r="D90" s="152" t="str">
        <f>IF(ISBLANK(C31),"(Mitarbeiter 17)",C31)</f>
        <v>(Mitarbeiter 17)</v>
      </c>
      <c r="E90" s="31"/>
      <c r="F90" s="152"/>
      <c r="G90" s="31"/>
      <c r="H90" s="31"/>
      <c r="I90" s="152" t="str">
        <f>IF(ISBLANK(C32),"(Mitarbeiter 18)",C32)</f>
        <v>(Mitarbeiter 18)</v>
      </c>
      <c r="J90" s="31"/>
      <c r="K90" s="31"/>
      <c r="L90" s="152"/>
      <c r="M90" s="31"/>
      <c r="N90" s="152"/>
      <c r="O90" s="152" t="str">
        <f>IF(ISBLANK(C33),"(Mitarbeiter 19)",C33)</f>
        <v>(Mitarbeiter 19)</v>
      </c>
      <c r="P90" s="31"/>
      <c r="Q90" s="153"/>
      <c r="R90" s="153"/>
      <c r="T90" s="153"/>
      <c r="U90" s="153"/>
    </row>
    <row r="92" spans="2:21" x14ac:dyDescent="0.2"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0"/>
      <c r="R92" s="150"/>
      <c r="S92" s="150"/>
      <c r="T92" s="150"/>
      <c r="U92" s="150"/>
    </row>
    <row r="93" spans="2:21" x14ac:dyDescent="0.2">
      <c r="B93" s="154"/>
      <c r="C93" s="155"/>
      <c r="D93" s="154"/>
      <c r="E93" s="154"/>
      <c r="F93" s="154"/>
      <c r="G93" s="154"/>
      <c r="H93" s="154"/>
      <c r="I93" s="154"/>
      <c r="J93" s="154"/>
      <c r="K93" s="154"/>
      <c r="L93" s="154"/>
      <c r="M93" s="155"/>
      <c r="N93" s="151"/>
      <c r="O93" s="151"/>
      <c r="P93" s="151"/>
      <c r="Q93" s="150"/>
      <c r="R93" s="150"/>
      <c r="S93" s="150"/>
      <c r="T93" s="150"/>
      <c r="U93" s="150"/>
    </row>
    <row r="94" spans="2:21" x14ac:dyDescent="0.2">
      <c r="B94" s="152" t="str">
        <f>IF(ISBLANK(C34),"(Mitarbeiter 20)",C34)</f>
        <v>(Mitarbeiter 20)</v>
      </c>
      <c r="C94" s="31"/>
      <c r="D94" s="152" t="str">
        <f>IF(ISBLANK(C35),"(Mitarbeiter 21)",C35)</f>
        <v>(Mitarbeiter 21)</v>
      </c>
      <c r="E94" s="31"/>
      <c r="F94" s="152"/>
      <c r="G94" s="31"/>
      <c r="H94" s="31"/>
      <c r="I94" s="152" t="str">
        <f>IF(ISBLANK(C36),"(Mitarbeiter 22)",C36)</f>
        <v>(Mitarbeiter 22)</v>
      </c>
      <c r="J94" s="31"/>
      <c r="K94" s="31"/>
      <c r="L94" s="152"/>
      <c r="M94" s="31"/>
      <c r="N94" s="152"/>
      <c r="O94" s="152" t="str">
        <f>IF(ISBLANK(C37),"(Mitarbeiter 23)",C37)</f>
        <v>(Mitarbeiter 23)</v>
      </c>
      <c r="P94" s="31"/>
      <c r="Q94" s="153"/>
      <c r="R94" s="153"/>
      <c r="T94" s="153"/>
      <c r="U94" s="153"/>
    </row>
  </sheetData>
  <sheetProtection algorithmName="SHA-512" hashValue="tmIGk5ST27WO8JhdgKn9B8KgBR+RPAtQD13HgTEhXGA92gH2BOx9gAyxVUvyO0aShCVvNgTl6oYOJ1lWevD7Ag==" saltValue="tN23s6Oq9WyNtFdajlUunQ==" spinCount="100000" sheet="1" objects="1" scenarios="1" selectLockedCells="1"/>
  <protectedRanges>
    <protectedRange sqref="Q2:U3 D5 J5 U5 E42:T64 E15:T37" name="Bereich1_1"/>
    <protectedRange sqref="C15:D37" name="Bereich1_1_1"/>
  </protectedRanges>
  <mergeCells count="22">
    <mergeCell ref="O69:U69"/>
    <mergeCell ref="O70:U70"/>
    <mergeCell ref="O71:U71"/>
    <mergeCell ref="Y12:AA24"/>
    <mergeCell ref="B39:C41"/>
    <mergeCell ref="D39:D41"/>
    <mergeCell ref="E39:T39"/>
    <mergeCell ref="U39:U41"/>
    <mergeCell ref="W39:W41"/>
    <mergeCell ref="B8:U8"/>
    <mergeCell ref="B9:U9"/>
    <mergeCell ref="B10:U10"/>
    <mergeCell ref="B12:C14"/>
    <mergeCell ref="D12:D14"/>
    <mergeCell ref="E12:T12"/>
    <mergeCell ref="U12:U14"/>
    <mergeCell ref="O2:P2"/>
    <mergeCell ref="Q2:U2"/>
    <mergeCell ref="L3:P3"/>
    <mergeCell ref="Q3:U3"/>
    <mergeCell ref="D5:E5"/>
    <mergeCell ref="J5:K5"/>
  </mergeCells>
  <conditionalFormatting sqref="E15:S37">
    <cfRule type="expression" dxfId="17" priority="16">
      <formula>E$14:S$14="So"</formula>
    </cfRule>
    <cfRule type="cellIs" dxfId="16" priority="18" operator="greaterThan">
      <formula>10</formula>
    </cfRule>
  </conditionalFormatting>
  <conditionalFormatting sqref="U42:U64">
    <cfRule type="cellIs" dxfId="15" priority="17" operator="greaterThanOrEqual">
      <formula>160</formula>
    </cfRule>
  </conditionalFormatting>
  <conditionalFormatting sqref="E42:T64">
    <cfRule type="expression" dxfId="14" priority="13">
      <formula>E$41:T$41="So"</formula>
    </cfRule>
    <cfRule type="cellIs" dxfId="13" priority="14" operator="greaterThan">
      <formula>10</formula>
    </cfRule>
  </conditionalFormatting>
  <conditionalFormatting sqref="R40:T41">
    <cfRule type="expression" dxfId="12" priority="11">
      <formula>DATE($J$5,MONTH(DATEVALUE($D$5&amp;"1")),R$40:T$40)&gt;EOMONTH(DATE($J$5,MONTH(DATEVALUE($D$5&amp;"1")),E$40),0)</formula>
    </cfRule>
  </conditionalFormatting>
  <conditionalFormatting sqref="O69">
    <cfRule type="expression" dxfId="11" priority="10">
      <formula>$O$69=8000</formula>
    </cfRule>
  </conditionalFormatting>
  <conditionalFormatting sqref="O69">
    <cfRule type="expression" dxfId="10" priority="8">
      <formula>$O$69="Bitte Jahr des Projektbeginns oben eingeben"</formula>
    </cfRule>
    <cfRule type="expression" dxfId="9" priority="9">
      <formula>$O$69=9000</formula>
    </cfRule>
  </conditionalFormatting>
  <conditionalFormatting sqref="O70">
    <cfRule type="expression" dxfId="8" priority="5">
      <formula>$O$70="Bitte Jahr des Projektbeginns oben eingeben"</formula>
    </cfRule>
    <cfRule type="expression" dxfId="7" priority="6">
      <formula>$O$70=7000</formula>
    </cfRule>
    <cfRule type="expression" dxfId="6" priority="7">
      <formula>$O$70=5800</formula>
    </cfRule>
  </conditionalFormatting>
  <conditionalFormatting sqref="O71">
    <cfRule type="expression" dxfId="5" priority="3">
      <formula>$O$71=5000</formula>
    </cfRule>
    <cfRule type="expression" dxfId="4" priority="4">
      <formula>$O$71=4000</formula>
    </cfRule>
  </conditionalFormatting>
  <conditionalFormatting sqref="O71">
    <cfRule type="expression" dxfId="3" priority="2">
      <formula>$O$71="Bitte Jahr des Projektbeginns oben eingeben"</formula>
    </cfRule>
  </conditionalFormatting>
  <conditionalFormatting sqref="R42:T64">
    <cfRule type="expression" dxfId="2" priority="1">
      <formula>DATE($J$5,MONTH(DATEVALUE($D$5&amp;"1")),R$40:T$40)&gt;EOMONTH(DATE($J$5,MONTH(DATEVALUE($D$5&amp;"1")),E$40),0)</formula>
    </cfRule>
  </conditionalFormatting>
  <dataValidations count="12">
    <dataValidation type="custom" allowBlank="1" showInputMessage="1" showErrorMessage="1" errorTitle="Maximale Arbeitszeit: 10h" error="Pro Tag und Mitarbeiter dürfen maximal 10h abgerechnet werden. Bitte geben Sie einen Wert zwischen 0,00 - 10,00 Stunden ein." sqref="T15:T37">
      <formula1>IF(AND(T15&lt;=10,(LEN(T15)&lt;=4)),TRUE,FALSE)</formula1>
    </dataValidation>
    <dataValidation type="list" showErrorMessage="1" errorTitle="Jahr des Projektbeginns" error="Bitte Jahr des Projektbeginns (z.B. 2016) angeben." sqref="U5">
      <formula1>"2010,2011,2012,2013,2014,2015,2016,2017,2018,2019,2020,2021,2022,2023,2024,2025,2026,2027,2028,2029,2030"</formula1>
    </dataValidation>
    <dataValidation type="whole" allowBlank="1" showErrorMessage="1" errorTitle="Gruppenauswahl vornehmen" error="Jeder Mitarbeiter muss einer Gruppe (1, 2 oder 3) zugeordnet werden." sqref="D56:D64 D43:D54 D15:D37">
      <formula1>1</formula1>
      <formula2>3</formula2>
    </dataValidation>
    <dataValidation type="list" allowBlank="1" showInputMessage="1" showErrorMessage="1" sqref="J5:K5">
      <formula1>"2020, 2021, 2022, 2023, 2024, 2025, 2026, 2027, 2028, 2029, 2030"</formula1>
    </dataValidation>
    <dataValidation type="list" allowBlank="1" showInputMessage="1" showErrorMessage="1" sqref="D5:E5">
      <formula1>"Januar, Februar, März, April, Mai, Juni, Juli, August, September, Oktober, November, Dezember"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4:S64 E42:S58">
      <formula1>IF(AND(E42&gt;=0,E42&lt;=10,LEN(E42)&lt;=4,(SUM($E15:$S15)+SUM($E42:$T42))&lt;=160),TRUE,FALSE)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T64 T42:T58">
      <formula1>IF(AND(T42&gt;=0,T42&lt;=10,LEN(T42)&lt;=4,(SUM($E15:$S15)+SUM($E42:$T42))&lt;=160),TRUE,FALSE)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15:R37">
      <formula1>IF(AND(E15&gt;=0,E15&lt;=10,LEN(E15)&lt;=4,(SUM($E15:$S15)+SUM($E42:$T42))&lt;=160),TRUE,FALSE)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S15:S37">
      <formula1>IF(AND(S15&gt;=0,S15&lt;=10,LEN(S15)&lt;=4,(SUM($E15:$S15)+SUM($E42:$T42))&lt;=160),TRUE,FALSE)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59:T59">
      <formula1>IF(AND(E59&gt;=0,E59&lt;=10,LEN(E59)&lt;=4,(SUM($E31:$S31)+SUM($E59:$T59))&lt;=160),TRUE,FALSE)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0:T60">
      <formula1>IF(AND(E60&gt;=0,E60&lt;=10,LEN(E60)&lt;=4,(SUM($E30:$S30)+SUM($E60:$T60))&lt;=160),TRUE,FALSE)</formula1>
    </dataValidation>
    <dataValidation type="custom" allowBlank="1" showInputMessage="1" showErrorMessage="1" errorTitle="Arbeitszeitüberschreitung" error="Pro Tag und Mitarbeiter dürfen maximal 10h abgerechnet werden. Bitte geben Sie einen Wert zwischen 0,00 - 10,00 Stunden ein. Als Summe pro Monat dürfen pro Mitarbeiter maximal 160 Stunden abgerechnet werden." sqref="E61:T63">
      <formula1>IF(AND(E61&gt;=0,E61&lt;=10,LEN(E61)&lt;=4,(SUM($E30:$S30)+SUM($E61:$T61))&lt;=160),TRUE,FALSE)</formula1>
    </dataValidation>
  </dataValidations>
  <pageMargins left="0.7" right="0.7" top="0.78740157499999996" bottom="0.78740157499999996" header="0.3" footer="0.3"/>
  <pageSetup paperSize="9" scale="5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40545F55-A42E-4E78-B790-E4DB0D881405}">
            <xm:f>COUNTIF(feiertage!$F$2:$F$15,DATE($J$5,MONTH(DATEVALUE($D$5&amp;"1")),E$13:S$13))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E15:S37</xm:sqref>
        </x14:conditionalFormatting>
        <x14:conditionalFormatting xmlns:xm="http://schemas.microsoft.com/office/excel/2006/main">
          <x14:cfRule type="expression" priority="12" id="{450074B7-D98A-4000-BD10-CF286381D130}">
            <xm:f>COUNTIF(feiertage!$F$2:$F$15,DATE($J$5,MONTH(DATEVALUE($D$5&amp;"1")),E$40:T$40))</xm:f>
            <x14:dxf>
              <fill>
                <patternFill patternType="lightDown">
                  <bgColor theme="0" tint="-0.24994659260841701"/>
                </patternFill>
              </fill>
            </x14:dxf>
          </x14:cfRule>
          <xm:sqref>E42:T64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U38"/>
  <sheetViews>
    <sheetView showRowColHeaders="0" workbookViewId="0">
      <selection activeCell="B13" sqref="B13"/>
    </sheetView>
  </sheetViews>
  <sheetFormatPr baseColWidth="10" defaultRowHeight="15" x14ac:dyDescent="0.25"/>
  <cols>
    <col min="1" max="1" width="14.28515625" customWidth="1"/>
    <col min="2" max="2" width="24.28515625" customWidth="1"/>
    <col min="3" max="3" width="77.7109375" customWidth="1"/>
    <col min="4" max="4" width="18.42578125" customWidth="1"/>
  </cols>
  <sheetData>
    <row r="1" spans="1:21" ht="18" x14ac:dyDescent="0.25">
      <c r="A1" s="165" t="s">
        <v>26</v>
      </c>
      <c r="B1" s="166"/>
      <c r="C1" s="167"/>
      <c r="D1" s="166"/>
      <c r="U1" s="190"/>
    </row>
    <row r="2" spans="1:21" x14ac:dyDescent="0.25">
      <c r="A2" s="166"/>
      <c r="B2" s="166"/>
      <c r="C2" s="167"/>
      <c r="D2" s="166"/>
    </row>
    <row r="3" spans="1:21" x14ac:dyDescent="0.25">
      <c r="A3" s="168" t="s">
        <v>27</v>
      </c>
      <c r="B3" s="169" t="s">
        <v>28</v>
      </c>
      <c r="C3" s="170" t="s">
        <v>29</v>
      </c>
      <c r="D3" s="168" t="s">
        <v>30</v>
      </c>
    </row>
    <row r="4" spans="1:21" ht="38.25" x14ac:dyDescent="0.25">
      <c r="A4" s="171">
        <v>1</v>
      </c>
      <c r="B4" s="172">
        <v>36840</v>
      </c>
      <c r="C4" s="173" t="s">
        <v>31</v>
      </c>
      <c r="D4" s="174" t="s">
        <v>32</v>
      </c>
    </row>
    <row r="5" spans="1:21" x14ac:dyDescent="0.25">
      <c r="A5" s="171">
        <v>1</v>
      </c>
      <c r="B5" s="172">
        <v>36843</v>
      </c>
      <c r="C5" s="173" t="s">
        <v>33</v>
      </c>
      <c r="D5" s="174" t="s">
        <v>34</v>
      </c>
    </row>
    <row r="6" spans="1:21" x14ac:dyDescent="0.25">
      <c r="A6" s="171">
        <v>2</v>
      </c>
      <c r="B6" s="172">
        <v>36844</v>
      </c>
      <c r="C6" s="173" t="s">
        <v>35</v>
      </c>
      <c r="D6" s="174" t="s">
        <v>32</v>
      </c>
    </row>
    <row r="7" spans="1:21" x14ac:dyDescent="0.25">
      <c r="A7" s="175" t="s">
        <v>36</v>
      </c>
      <c r="B7" s="172">
        <v>36844</v>
      </c>
      <c r="C7" s="173" t="s">
        <v>37</v>
      </c>
      <c r="D7" s="174" t="s">
        <v>32</v>
      </c>
    </row>
    <row r="8" spans="1:21" x14ac:dyDescent="0.25">
      <c r="A8" s="175" t="s">
        <v>38</v>
      </c>
      <c r="B8" s="172">
        <v>36845</v>
      </c>
      <c r="C8" s="173" t="s">
        <v>39</v>
      </c>
      <c r="D8" s="174" t="s">
        <v>32</v>
      </c>
    </row>
    <row r="9" spans="1:21" x14ac:dyDescent="0.25">
      <c r="A9" s="175" t="s">
        <v>40</v>
      </c>
      <c r="B9" s="172">
        <v>36854</v>
      </c>
      <c r="C9" s="173" t="s">
        <v>41</v>
      </c>
      <c r="D9" s="174" t="s">
        <v>32</v>
      </c>
    </row>
    <row r="10" spans="1:21" x14ac:dyDescent="0.25">
      <c r="A10" s="175" t="s">
        <v>42</v>
      </c>
      <c r="B10" s="176">
        <v>36945</v>
      </c>
      <c r="C10" s="173" t="s">
        <v>43</v>
      </c>
      <c r="D10" s="174" t="s">
        <v>44</v>
      </c>
    </row>
    <row r="11" spans="1:21" x14ac:dyDescent="0.25">
      <c r="A11" s="171">
        <v>3</v>
      </c>
      <c r="B11" s="172">
        <v>36950</v>
      </c>
      <c r="C11" s="173" t="s">
        <v>45</v>
      </c>
      <c r="D11" s="174" t="s">
        <v>44</v>
      </c>
    </row>
    <row r="12" spans="1:21" ht="25.5" x14ac:dyDescent="0.25">
      <c r="A12" s="175" t="s">
        <v>46</v>
      </c>
      <c r="B12" s="172">
        <v>36958</v>
      </c>
      <c r="C12" s="173" t="s">
        <v>47</v>
      </c>
      <c r="D12" s="174" t="s">
        <v>32</v>
      </c>
    </row>
    <row r="13" spans="1:21" ht="38.25" x14ac:dyDescent="0.25">
      <c r="A13" s="175" t="s">
        <v>48</v>
      </c>
      <c r="B13" s="172">
        <v>37137</v>
      </c>
      <c r="C13" s="173" t="s">
        <v>49</v>
      </c>
      <c r="D13" s="174" t="s">
        <v>32</v>
      </c>
    </row>
    <row r="14" spans="1:21" x14ac:dyDescent="0.25">
      <c r="A14" s="171">
        <v>4</v>
      </c>
      <c r="B14" s="172">
        <v>37264</v>
      </c>
      <c r="C14" s="173" t="s">
        <v>50</v>
      </c>
      <c r="D14" s="174" t="s">
        <v>32</v>
      </c>
    </row>
    <row r="15" spans="1:21" x14ac:dyDescent="0.25">
      <c r="A15" s="175" t="s">
        <v>51</v>
      </c>
      <c r="B15" s="172">
        <v>37596</v>
      </c>
      <c r="C15" s="173" t="s">
        <v>52</v>
      </c>
      <c r="D15" s="174" t="s">
        <v>32</v>
      </c>
    </row>
    <row r="16" spans="1:21" x14ac:dyDescent="0.25">
      <c r="A16" s="175" t="s">
        <v>53</v>
      </c>
      <c r="B16" s="172">
        <v>37693</v>
      </c>
      <c r="C16" s="173" t="s">
        <v>54</v>
      </c>
      <c r="D16" s="174" t="s">
        <v>32</v>
      </c>
    </row>
    <row r="17" spans="1:4" x14ac:dyDescent="0.25">
      <c r="A17" s="177"/>
      <c r="B17" s="178"/>
      <c r="C17" s="179"/>
      <c r="D17" s="177"/>
    </row>
    <row r="18" spans="1:4" ht="18" x14ac:dyDescent="0.25">
      <c r="A18" s="165" t="s">
        <v>55</v>
      </c>
      <c r="B18" s="166"/>
      <c r="C18" s="167"/>
      <c r="D18" s="166"/>
    </row>
    <row r="19" spans="1:4" x14ac:dyDescent="0.25">
      <c r="A19" s="166"/>
      <c r="B19" s="166"/>
      <c r="C19" s="167"/>
      <c r="D19" s="166"/>
    </row>
    <row r="20" spans="1:4" x14ac:dyDescent="0.25">
      <c r="A20" s="168" t="s">
        <v>27</v>
      </c>
      <c r="B20" s="169" t="s">
        <v>28</v>
      </c>
      <c r="C20" s="170" t="s">
        <v>56</v>
      </c>
      <c r="D20" s="168" t="s">
        <v>57</v>
      </c>
    </row>
    <row r="21" spans="1:4" x14ac:dyDescent="0.25">
      <c r="A21" s="171">
        <v>2</v>
      </c>
      <c r="B21" s="172">
        <v>36844</v>
      </c>
      <c r="C21" s="173" t="s">
        <v>58</v>
      </c>
      <c r="D21" s="174" t="s">
        <v>34</v>
      </c>
    </row>
    <row r="22" spans="1:4" x14ac:dyDescent="0.25">
      <c r="A22" s="171">
        <v>4</v>
      </c>
      <c r="B22" s="172">
        <v>37264</v>
      </c>
      <c r="C22" s="173" t="s">
        <v>59</v>
      </c>
      <c r="D22" s="174" t="s">
        <v>60</v>
      </c>
    </row>
    <row r="23" spans="1:4" x14ac:dyDescent="0.25">
      <c r="A23" s="171"/>
      <c r="B23" s="180"/>
      <c r="C23" s="181"/>
      <c r="D23" s="171"/>
    </row>
    <row r="24" spans="1:4" x14ac:dyDescent="0.25">
      <c r="A24" s="171"/>
      <c r="B24" s="180"/>
      <c r="C24" s="181"/>
      <c r="D24" s="171"/>
    </row>
    <row r="25" spans="1:4" x14ac:dyDescent="0.25">
      <c r="A25" s="171"/>
      <c r="B25" s="180"/>
      <c r="C25" s="181"/>
      <c r="D25" s="171"/>
    </row>
    <row r="26" spans="1:4" x14ac:dyDescent="0.25">
      <c r="A26" s="171"/>
      <c r="B26" s="180"/>
      <c r="C26" s="181"/>
      <c r="D26" s="171"/>
    </row>
    <row r="27" spans="1:4" x14ac:dyDescent="0.25">
      <c r="A27" s="171"/>
      <c r="B27" s="180"/>
      <c r="C27" s="181"/>
      <c r="D27" s="171"/>
    </row>
    <row r="28" spans="1:4" x14ac:dyDescent="0.25">
      <c r="A28" s="171"/>
      <c r="B28" s="180"/>
      <c r="C28" s="181"/>
      <c r="D28" s="171"/>
    </row>
    <row r="29" spans="1:4" x14ac:dyDescent="0.25">
      <c r="A29" s="171"/>
      <c r="B29" s="180"/>
      <c r="C29" s="181"/>
      <c r="D29" s="171"/>
    </row>
    <row r="30" spans="1:4" x14ac:dyDescent="0.25">
      <c r="A30" s="171"/>
      <c r="B30" s="180"/>
      <c r="C30" s="181"/>
      <c r="D30" s="171"/>
    </row>
    <row r="31" spans="1:4" x14ac:dyDescent="0.25">
      <c r="A31" s="171"/>
      <c r="B31" s="180"/>
      <c r="C31" s="181"/>
      <c r="D31" s="171"/>
    </row>
    <row r="32" spans="1:4" x14ac:dyDescent="0.25">
      <c r="A32" s="171"/>
      <c r="B32" s="180"/>
      <c r="C32" s="181"/>
      <c r="D32" s="171"/>
    </row>
    <row r="33" spans="1:4" x14ac:dyDescent="0.25">
      <c r="A33" s="171"/>
      <c r="B33" s="180"/>
      <c r="C33" s="181"/>
      <c r="D33" s="171"/>
    </row>
    <row r="34" spans="1:4" x14ac:dyDescent="0.25">
      <c r="A34" s="171"/>
      <c r="B34" s="180"/>
      <c r="C34" s="181"/>
      <c r="D34" s="171"/>
    </row>
    <row r="35" spans="1:4" x14ac:dyDescent="0.25">
      <c r="A35" s="171"/>
      <c r="B35" s="180"/>
      <c r="C35" s="181"/>
      <c r="D35" s="171"/>
    </row>
    <row r="36" spans="1:4" x14ac:dyDescent="0.25">
      <c r="A36" s="171"/>
      <c r="B36" s="180"/>
      <c r="C36" s="181"/>
      <c r="D36" s="171"/>
    </row>
    <row r="37" spans="1:4" x14ac:dyDescent="0.25">
      <c r="A37" s="171"/>
      <c r="B37" s="180"/>
      <c r="C37" s="181"/>
      <c r="D37" s="171"/>
    </row>
    <row r="38" spans="1:4" x14ac:dyDescent="0.25">
      <c r="A38" s="171"/>
      <c r="B38" s="180"/>
      <c r="C38" s="181"/>
      <c r="D38" s="171"/>
    </row>
  </sheetData>
  <sheetProtection algorithmName="SHA-512" hashValue="A5Z4w7x2dLh8V8KoUPfRDJ+CrafBScdgVSRg2SYbTK2L04FyotagbtaMqz/vzu45iVtDSyI7SN+M+z/M677fFw==" saltValue="tLl5jksFDBKiMfAl8FoxY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U30"/>
  <sheetViews>
    <sheetView showRowColHeaders="0" workbookViewId="0">
      <selection activeCell="A3" sqref="A3"/>
    </sheetView>
  </sheetViews>
  <sheetFormatPr baseColWidth="10" defaultRowHeight="15" x14ac:dyDescent="0.25"/>
  <cols>
    <col min="1" max="1" width="16.85546875" customWidth="1"/>
    <col min="2" max="2" width="18.42578125" style="184" customWidth="1"/>
    <col min="5" max="5" width="13.5703125" customWidth="1"/>
  </cols>
  <sheetData>
    <row r="1" spans="1:21" x14ac:dyDescent="0.25">
      <c r="A1">
        <f>'Stundennachweis 1. Monat'!$J$5</f>
        <v>0</v>
      </c>
      <c r="B1">
        <f>'Stundennachweis 2. Monat'!$J$5</f>
        <v>0</v>
      </c>
      <c r="C1">
        <f>'Stundennachweis 3. Monat'!$J$5</f>
        <v>0</v>
      </c>
      <c r="D1">
        <f>'Stundennachweis 4. Monat'!$J$5</f>
        <v>0</v>
      </c>
      <c r="E1">
        <f>'Stundennachweis 5. Monat'!$J$5</f>
        <v>0</v>
      </c>
      <c r="F1">
        <f>'Stundennachweis 6. Monat'!$J$5</f>
        <v>0</v>
      </c>
      <c r="U1" s="190"/>
    </row>
    <row r="2" spans="1:21" x14ac:dyDescent="0.25">
      <c r="A2" s="182">
        <f>DATE(A1, 1, 1)</f>
        <v>1</v>
      </c>
      <c r="B2" s="182">
        <f t="shared" ref="B2:F2" si="0">DATE(B1, 1, 1)</f>
        <v>1</v>
      </c>
      <c r="C2" s="182">
        <f t="shared" si="0"/>
        <v>1</v>
      </c>
      <c r="D2" s="182">
        <f t="shared" si="0"/>
        <v>1</v>
      </c>
      <c r="E2" s="182">
        <f t="shared" si="0"/>
        <v>1</v>
      </c>
      <c r="F2" s="182">
        <f t="shared" si="0"/>
        <v>1</v>
      </c>
      <c r="G2" t="s">
        <v>61</v>
      </c>
      <c r="I2" s="183"/>
    </row>
    <row r="3" spans="1:21" x14ac:dyDescent="0.25">
      <c r="A3" s="182">
        <f>DATE(A1, 1, 6)</f>
        <v>6</v>
      </c>
      <c r="B3" s="182">
        <f t="shared" ref="B3:F3" si="1">DATE(B1, 1, 6)</f>
        <v>6</v>
      </c>
      <c r="C3" s="182">
        <f t="shared" si="1"/>
        <v>6</v>
      </c>
      <c r="D3" s="182">
        <f t="shared" si="1"/>
        <v>6</v>
      </c>
      <c r="E3" s="182">
        <f t="shared" si="1"/>
        <v>6</v>
      </c>
      <c r="F3" s="182">
        <f t="shared" si="1"/>
        <v>6</v>
      </c>
      <c r="G3" t="s">
        <v>62</v>
      </c>
    </row>
    <row r="4" spans="1:21" x14ac:dyDescent="0.25">
      <c r="A4" s="184">
        <f>A5-2</f>
        <v>106</v>
      </c>
      <c r="B4" s="184">
        <f t="shared" ref="B4:F4" si="2">B5-2</f>
        <v>106</v>
      </c>
      <c r="C4" s="184">
        <f t="shared" si="2"/>
        <v>106</v>
      </c>
      <c r="D4" s="184">
        <f t="shared" si="2"/>
        <v>106</v>
      </c>
      <c r="E4" s="184">
        <f t="shared" si="2"/>
        <v>106</v>
      </c>
      <c r="F4" s="184">
        <f t="shared" si="2"/>
        <v>106</v>
      </c>
      <c r="G4" t="s">
        <v>63</v>
      </c>
      <c r="H4" s="184"/>
      <c r="I4" s="184"/>
      <c r="J4" s="184"/>
      <c r="K4" s="184"/>
      <c r="L4" s="184"/>
    </row>
    <row r="5" spans="1:21" x14ac:dyDescent="0.25">
      <c r="A5" s="184">
        <f>DATE(A1,3,28)+MOD(24-MOD(A1,19)*10.63,29)-MOD(TRUNC(A1*5/4)+MOD(24-MOD(A1,19)*10.63,29)+1,7)</f>
        <v>108</v>
      </c>
      <c r="B5" s="184">
        <f t="shared" ref="B5:F5" si="3">DATE(B1,3,28)+MOD(24-MOD(B1,19)*10.63,29)-MOD(TRUNC(B1*5/4)+MOD(24-MOD(B1,19)*10.63,29)+1,7)</f>
        <v>108</v>
      </c>
      <c r="C5" s="184">
        <f t="shared" si="3"/>
        <v>108</v>
      </c>
      <c r="D5" s="184">
        <f t="shared" si="3"/>
        <v>108</v>
      </c>
      <c r="E5" s="184">
        <f t="shared" si="3"/>
        <v>108</v>
      </c>
      <c r="F5" s="184">
        <f t="shared" si="3"/>
        <v>108</v>
      </c>
      <c r="G5" t="s">
        <v>64</v>
      </c>
      <c r="H5" s="183"/>
      <c r="I5" s="183"/>
      <c r="J5" s="183"/>
      <c r="K5" s="183"/>
      <c r="L5" s="183"/>
    </row>
    <row r="6" spans="1:21" x14ac:dyDescent="0.25">
      <c r="A6" s="184">
        <f>A5+1</f>
        <v>109</v>
      </c>
      <c r="B6" s="184">
        <f t="shared" ref="B6:F6" si="4">B5+1</f>
        <v>109</v>
      </c>
      <c r="C6" s="184">
        <f t="shared" si="4"/>
        <v>109</v>
      </c>
      <c r="D6" s="184">
        <f t="shared" si="4"/>
        <v>109</v>
      </c>
      <c r="E6" s="184">
        <f t="shared" si="4"/>
        <v>109</v>
      </c>
      <c r="F6" s="184">
        <f t="shared" si="4"/>
        <v>109</v>
      </c>
      <c r="G6" t="s">
        <v>65</v>
      </c>
      <c r="H6" s="184"/>
      <c r="I6" s="184"/>
      <c r="J6" s="184"/>
      <c r="K6" s="184"/>
      <c r="L6" s="184"/>
    </row>
    <row r="7" spans="1:21" x14ac:dyDescent="0.25">
      <c r="A7" s="182">
        <f>DATE(A1, 5, 1)</f>
        <v>122</v>
      </c>
      <c r="B7" s="182">
        <f t="shared" ref="B7:F7" si="5">DATE(B1, 5, 1)</f>
        <v>122</v>
      </c>
      <c r="C7" s="182">
        <f t="shared" si="5"/>
        <v>122</v>
      </c>
      <c r="D7" s="182">
        <f t="shared" si="5"/>
        <v>122</v>
      </c>
      <c r="E7" s="182">
        <f t="shared" si="5"/>
        <v>122</v>
      </c>
      <c r="F7" s="182">
        <f t="shared" si="5"/>
        <v>122</v>
      </c>
      <c r="G7" t="s">
        <v>66</v>
      </c>
    </row>
    <row r="8" spans="1:21" x14ac:dyDescent="0.25">
      <c r="A8" s="184">
        <f>A5+39</f>
        <v>147</v>
      </c>
      <c r="B8" s="184">
        <f t="shared" ref="B8:F8" si="6">B5+39</f>
        <v>147</v>
      </c>
      <c r="C8" s="184">
        <f t="shared" si="6"/>
        <v>147</v>
      </c>
      <c r="D8" s="184">
        <f t="shared" si="6"/>
        <v>147</v>
      </c>
      <c r="E8" s="184">
        <f t="shared" si="6"/>
        <v>147</v>
      </c>
      <c r="F8" s="184">
        <f t="shared" si="6"/>
        <v>147</v>
      </c>
      <c r="G8" t="s">
        <v>67</v>
      </c>
      <c r="H8" s="184"/>
      <c r="I8" s="184"/>
      <c r="J8" s="184"/>
      <c r="K8" s="184"/>
      <c r="L8" s="184"/>
    </row>
    <row r="9" spans="1:21" x14ac:dyDescent="0.25">
      <c r="A9" s="184">
        <f>A5+49</f>
        <v>157</v>
      </c>
      <c r="B9" s="184">
        <f t="shared" ref="B9:F9" si="7">B5+49</f>
        <v>157</v>
      </c>
      <c r="C9" s="184">
        <f t="shared" si="7"/>
        <v>157</v>
      </c>
      <c r="D9" s="184">
        <f t="shared" si="7"/>
        <v>157</v>
      </c>
      <c r="E9" s="184">
        <f t="shared" si="7"/>
        <v>157</v>
      </c>
      <c r="F9" s="184">
        <f t="shared" si="7"/>
        <v>157</v>
      </c>
      <c r="G9" t="s">
        <v>68</v>
      </c>
      <c r="H9" s="184"/>
      <c r="I9" s="184"/>
      <c r="J9" s="184"/>
      <c r="K9" s="184"/>
      <c r="L9" s="184"/>
    </row>
    <row r="10" spans="1:21" x14ac:dyDescent="0.25">
      <c r="A10" s="184">
        <f>A5+50</f>
        <v>158</v>
      </c>
      <c r="B10" s="184">
        <f t="shared" ref="B10:F10" si="8">B5+50</f>
        <v>158</v>
      </c>
      <c r="C10" s="184">
        <f t="shared" si="8"/>
        <v>158</v>
      </c>
      <c r="D10" s="184">
        <f t="shared" si="8"/>
        <v>158</v>
      </c>
      <c r="E10" s="184">
        <f t="shared" si="8"/>
        <v>158</v>
      </c>
      <c r="F10" s="184">
        <f t="shared" si="8"/>
        <v>158</v>
      </c>
      <c r="G10" t="s">
        <v>69</v>
      </c>
      <c r="H10" s="184"/>
      <c r="I10" s="184"/>
      <c r="J10" s="184"/>
      <c r="K10" s="184"/>
      <c r="L10" s="184"/>
    </row>
    <row r="11" spans="1:21" x14ac:dyDescent="0.25">
      <c r="A11" s="184">
        <f>A5+60</f>
        <v>168</v>
      </c>
      <c r="B11" s="184">
        <f t="shared" ref="B11:F11" si="9">B5+60</f>
        <v>168</v>
      </c>
      <c r="C11" s="184">
        <f t="shared" si="9"/>
        <v>168</v>
      </c>
      <c r="D11" s="184">
        <f t="shared" si="9"/>
        <v>168</v>
      </c>
      <c r="E11" s="184">
        <f t="shared" si="9"/>
        <v>168</v>
      </c>
      <c r="F11" s="184">
        <f t="shared" si="9"/>
        <v>168</v>
      </c>
      <c r="G11" t="s">
        <v>70</v>
      </c>
      <c r="H11" s="184"/>
      <c r="I11" s="184"/>
      <c r="J11" s="184"/>
      <c r="K11" s="184"/>
      <c r="L11" s="184"/>
    </row>
    <row r="12" spans="1:21" x14ac:dyDescent="0.25">
      <c r="A12" s="182">
        <f>DATE(A1, 10, 3)</f>
        <v>277</v>
      </c>
      <c r="B12" s="182">
        <f t="shared" ref="B12:F12" si="10">DATE(B1, 10, 3)</f>
        <v>277</v>
      </c>
      <c r="C12" s="182">
        <f t="shared" si="10"/>
        <v>277</v>
      </c>
      <c r="D12" s="182">
        <f t="shared" si="10"/>
        <v>277</v>
      </c>
      <c r="E12" s="182">
        <f t="shared" si="10"/>
        <v>277</v>
      </c>
      <c r="F12" s="182">
        <f t="shared" si="10"/>
        <v>277</v>
      </c>
      <c r="G12" t="s">
        <v>71</v>
      </c>
    </row>
    <row r="13" spans="1:21" x14ac:dyDescent="0.25">
      <c r="A13" s="182">
        <f>DATE(A1, 11, 1)</f>
        <v>306</v>
      </c>
      <c r="B13" s="182">
        <f t="shared" ref="B13:F13" si="11">DATE(B1, 11, 1)</f>
        <v>306</v>
      </c>
      <c r="C13" s="182">
        <f t="shared" si="11"/>
        <v>306</v>
      </c>
      <c r="D13" s="182">
        <f t="shared" si="11"/>
        <v>306</v>
      </c>
      <c r="E13" s="182">
        <f t="shared" si="11"/>
        <v>306</v>
      </c>
      <c r="F13" s="182">
        <f t="shared" si="11"/>
        <v>306</v>
      </c>
      <c r="G13" t="s">
        <v>72</v>
      </c>
    </row>
    <row r="14" spans="1:21" x14ac:dyDescent="0.25">
      <c r="A14" s="182">
        <f>DATE(A1, 12, 25)</f>
        <v>360</v>
      </c>
      <c r="B14" s="182">
        <f t="shared" ref="B14:F14" si="12">DATE(B1, 12, 25)</f>
        <v>360</v>
      </c>
      <c r="C14" s="182">
        <f t="shared" si="12"/>
        <v>360</v>
      </c>
      <c r="D14" s="182">
        <f t="shared" si="12"/>
        <v>360</v>
      </c>
      <c r="E14" s="182">
        <f t="shared" si="12"/>
        <v>360</v>
      </c>
      <c r="F14" s="182">
        <f t="shared" si="12"/>
        <v>360</v>
      </c>
      <c r="G14" t="s">
        <v>73</v>
      </c>
    </row>
    <row r="15" spans="1:21" x14ac:dyDescent="0.25">
      <c r="A15" s="182">
        <f>DATE(A1,12,26)</f>
        <v>361</v>
      </c>
      <c r="B15" s="182">
        <f t="shared" ref="B15:F15" si="13">DATE(B1,12,26)</f>
        <v>361</v>
      </c>
      <c r="C15" s="182">
        <f t="shared" si="13"/>
        <v>361</v>
      </c>
      <c r="D15" s="182">
        <f t="shared" si="13"/>
        <v>361</v>
      </c>
      <c r="E15" s="182">
        <f t="shared" si="13"/>
        <v>361</v>
      </c>
      <c r="F15" s="182">
        <f t="shared" si="13"/>
        <v>361</v>
      </c>
      <c r="G15" t="s">
        <v>74</v>
      </c>
    </row>
    <row r="20" spans="1:12" x14ac:dyDescent="0.25">
      <c r="B20" s="185"/>
      <c r="C20" s="185"/>
      <c r="D20" s="185"/>
      <c r="E20" s="185"/>
      <c r="F20" s="185"/>
      <c r="G20" s="185"/>
      <c r="H20" s="185"/>
      <c r="I20" s="185"/>
      <c r="J20" s="185"/>
      <c r="K20" s="185"/>
      <c r="L20" s="185"/>
    </row>
    <row r="21" spans="1:12" x14ac:dyDescent="0.25">
      <c r="C21" s="186"/>
      <c r="D21" s="186"/>
      <c r="E21" s="186"/>
      <c r="F21" s="186"/>
      <c r="G21" s="186"/>
      <c r="H21" s="186"/>
      <c r="I21" s="186"/>
      <c r="J21" s="186"/>
      <c r="K21" s="186"/>
      <c r="L21" s="186"/>
    </row>
    <row r="25" spans="1:12" x14ac:dyDescent="0.25">
      <c r="A25" s="187"/>
    </row>
    <row r="26" spans="1:12" x14ac:dyDescent="0.25">
      <c r="A26" s="187"/>
      <c r="C26" s="187"/>
    </row>
    <row r="27" spans="1:12" x14ac:dyDescent="0.25">
      <c r="A27" s="187"/>
      <c r="C27" s="187"/>
    </row>
    <row r="28" spans="1:12" x14ac:dyDescent="0.25">
      <c r="A28" s="187"/>
      <c r="C28" s="187"/>
    </row>
    <row r="29" spans="1:12" x14ac:dyDescent="0.25">
      <c r="A29" s="187"/>
      <c r="C29" s="187"/>
    </row>
    <row r="30" spans="1:12" x14ac:dyDescent="0.25">
      <c r="A30" s="187"/>
      <c r="C30" s="187"/>
    </row>
  </sheetData>
  <sheetProtection algorithmName="SHA-512" hashValue="ToVyVcOC/PepugXAdy0buzbJRpPHlOzK+rjGL5gZGK0HUnTeLCbQqDzAu7ukN/cNrRYHVvFvCn05J5Su2J4n1g==" saltValue="uG8vxsJfaMi6pQ7t/6IKM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Stundennachweis 1. Monat</vt:lpstr>
      <vt:lpstr>Stundennachweis 2. Monat</vt:lpstr>
      <vt:lpstr>Stundennachweis 3. Monat</vt:lpstr>
      <vt:lpstr>Stundennachweis 4. Monat</vt:lpstr>
      <vt:lpstr>Stundennachweis 5. Monat</vt:lpstr>
      <vt:lpstr>Stundennachweis 6. Monat</vt:lpstr>
      <vt:lpstr>Historie</vt:lpstr>
      <vt:lpstr>feiertage</vt:lpstr>
      <vt:lpstr>feiertage!Druckbereich</vt:lpstr>
      <vt:lpstr>Historie!Druckbereich</vt:lpstr>
      <vt:lpstr>'Stundennachweis 1. Monat'!Druckbereich</vt:lpstr>
      <vt:lpstr>'Stundennachweis 2. Monat'!Druckbereich</vt:lpstr>
      <vt:lpstr>'Stundennachweis 3. Monat'!Druckbereich</vt:lpstr>
      <vt:lpstr>'Stundennachweis 4. Monat'!Druckbereich</vt:lpstr>
      <vt:lpstr>'Stundennachweis 5. Monat'!Druckbereich</vt:lpstr>
      <vt:lpstr>'Stundennachweis 6. Monat'!Druckbereich</vt:lpstr>
    </vt:vector>
  </TitlesOfParts>
  <Company>VDIVDE-IT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Tolks, Christian</dc:creator>
  <cp:lastModifiedBy>Tolks, Christian</cp:lastModifiedBy>
  <dcterms:created xsi:type="dcterms:W3CDTF">2024-08-06T12:10:32Z</dcterms:created>
  <dcterms:modified xsi:type="dcterms:W3CDTF">2024-08-06T12:11:11Z</dcterms:modified>
</cp:coreProperties>
</file>